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Users\jrand\Documents\AMAZON-PC\"/>
    </mc:Choice>
  </mc:AlternateContent>
  <xr:revisionPtr revIDLastSave="0" documentId="8_{02583474-9F2F-4A94-A802-EAC97F8553FE}" xr6:coauthVersionLast="47" xr6:coauthVersionMax="47" xr10:uidLastSave="{00000000-0000-0000-0000-000000000000}"/>
  <bookViews>
    <workbookView xWindow="-120" yWindow="-120" windowWidth="29040" windowHeight="15720" xr2:uid="{00000000-000D-0000-FFFF-FFFF00000000}"/>
  </bookViews>
  <sheets>
    <sheet name="FACTORY" sheetId="4" r:id="rId1"/>
    <sheet name="MONEY" sheetId="1" r:id="rId2"/>
    <sheet name="MFG PLAN" sheetId="2" r:id="rId3"/>
    <sheet name="QUALITY CONTROL" sheetId="6" r:id="rId4"/>
    <sheet name="BUILDINGS" sheetId="5" r:id="rId5"/>
    <sheet name="EQUIPMENT" sheetId="3" r:id="rId6"/>
    <sheet name="MATH TOOLS" sheetId="7" r:id="rId7"/>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40" i="7" l="1"/>
  <c r="C38" i="7"/>
  <c r="G37" i="7"/>
  <c r="G40" i="7" s="1"/>
  <c r="G35" i="7"/>
  <c r="F147" i="2" l="1"/>
  <c r="F143" i="2"/>
  <c r="F140" i="2"/>
  <c r="F135" i="2"/>
  <c r="F155" i="2"/>
  <c r="B55" i="1"/>
  <c r="B57" i="1"/>
  <c r="B112" i="1"/>
  <c r="B135" i="2"/>
  <c r="B155" i="2" s="1"/>
  <c r="B140" i="2"/>
  <c r="B143" i="2"/>
  <c r="B147" i="2"/>
  <c r="B186" i="2"/>
  <c r="B188" i="2"/>
  <c r="B220" i="2"/>
  <c r="B222" i="2" s="1"/>
  <c r="B228" i="2" s="1"/>
  <c r="C239" i="2"/>
  <c r="B256" i="2"/>
  <c r="B258" i="2"/>
  <c r="B260" i="2"/>
  <c r="B262" i="2"/>
  <c r="B273" i="2"/>
  <c r="B276" i="2" s="1"/>
  <c r="B275" i="2"/>
  <c r="B62" i="1"/>
  <c r="B63" i="1"/>
  <c r="B93" i="1"/>
  <c r="B95" i="1"/>
  <c r="B97" i="1"/>
  <c r="B99" i="1" s="1"/>
  <c r="B101" i="1" s="1"/>
  <c r="B128" i="1"/>
  <c r="B146" i="1"/>
  <c r="B156" i="1"/>
  <c r="B187" i="1"/>
  <c r="D187" i="1"/>
  <c r="B189" i="1"/>
  <c r="D189" i="1" s="1"/>
  <c r="B190" i="1"/>
  <c r="D190" i="1"/>
  <c r="B191" i="1"/>
  <c r="D191" i="1"/>
  <c r="B192" i="1"/>
  <c r="D192" i="1" s="1"/>
  <c r="B196" i="1"/>
  <c r="B216" i="1"/>
  <c r="D216" i="1"/>
  <c r="B225" i="1"/>
  <c r="B228" i="1" s="1"/>
  <c r="B234" i="1" s="1"/>
  <c r="B219" i="1"/>
  <c r="B222" i="1"/>
  <c r="B248" i="1"/>
  <c r="B259" i="1"/>
  <c r="B261" i="1" s="1"/>
  <c r="B271" i="1"/>
  <c r="B273" i="1" s="1"/>
  <c r="B278" i="1" s="1"/>
  <c r="D260" i="4"/>
  <c r="E260" i="4"/>
  <c r="F260" i="4"/>
  <c r="G260" i="4"/>
  <c r="F137" i="2"/>
  <c r="F145" i="2"/>
  <c r="F149" i="2" s="1"/>
  <c r="C61" i="1"/>
  <c r="D61" i="1"/>
  <c r="D63" i="1" s="1"/>
  <c r="D62" i="1"/>
  <c r="C63" i="1"/>
  <c r="C62" i="1"/>
  <c r="B137" i="2" l="1"/>
  <c r="B145" i="2" s="1"/>
  <c r="B149" i="2" s="1"/>
  <c r="B152" i="2" s="1"/>
  <c r="B157" i="2" s="1"/>
  <c r="B263" i="2"/>
  <c r="B280" i="2" s="1"/>
  <c r="C263" i="4"/>
  <c r="C264" i="4" s="1"/>
  <c r="F152" i="2"/>
  <c r="F157" i="2" s="1"/>
  <c r="B193" i="1"/>
  <c r="D193" i="1" s="1"/>
  <c r="D194" i="1" s="1"/>
  <c r="B198" i="1" s="1"/>
  <c r="B203" i="1" s="1"/>
  <c r="B233" i="1" s="1"/>
</calcChain>
</file>

<file path=xl/sharedStrings.xml><?xml version="1.0" encoding="utf-8"?>
<sst xmlns="http://schemas.openxmlformats.org/spreadsheetml/2006/main" count="1076" uniqueCount="792">
  <si>
    <t xml:space="preserve"> </t>
  </si>
  <si>
    <t xml:space="preserve">Drop down menu: Tools &gt; Protection &gt; Unprotect Sheet &gt; OK </t>
  </si>
  <si>
    <t xml:space="preserve">Drop down menu: Tools &gt; Protection &gt; Protect Sheet &gt; OK </t>
  </si>
  <si>
    <t>P-1</t>
  </si>
  <si>
    <t>Job Shop:</t>
  </si>
  <si>
    <t>Batch:</t>
  </si>
  <si>
    <t>Repetitive:</t>
  </si>
  <si>
    <t>Continuous:</t>
  </si>
  <si>
    <t>Custom designed: Furniture, Advertising signs, Machine tools.</t>
  </si>
  <si>
    <t>PRODUCT MANUFACTURING PROCESSES</t>
  </si>
  <si>
    <t>Robots, Earth moving machines, Conveyors.</t>
  </si>
  <si>
    <t>TYPICAL PRODUCT LIFE CYCLE</t>
  </si>
  <si>
    <t>Computers, Printers, Cell Phones, Automobiles, Clothing.</t>
  </si>
  <si>
    <t>hrs/day</t>
  </si>
  <si>
    <t xml:space="preserve">Input </t>
  </si>
  <si>
    <t>Calculations</t>
  </si>
  <si>
    <t>%</t>
  </si>
  <si>
    <t>mins</t>
  </si>
  <si>
    <t>parts/cell</t>
  </si>
  <si>
    <t>parts/unit</t>
  </si>
  <si>
    <t>sq ft/cell</t>
  </si>
  <si>
    <t>NP / PA</t>
  </si>
  <si>
    <t>NC =</t>
  </si>
  <si>
    <t>Assy Cells</t>
  </si>
  <si>
    <t>NC * CA</t>
  </si>
  <si>
    <t>AA =</t>
  </si>
  <si>
    <t>sq ft</t>
  </si>
  <si>
    <t>days/wk</t>
  </si>
  <si>
    <t>wks/yr</t>
  </si>
  <si>
    <t>hrs/month</t>
  </si>
  <si>
    <t>HM =</t>
  </si>
  <si>
    <t>UM =</t>
  </si>
  <si>
    <t>Units/hr</t>
  </si>
  <si>
    <t>$ per unit</t>
  </si>
  <si>
    <t>BREAK-EVEN ANALYSIS</t>
  </si>
  <si>
    <t>Labor Cost,  LC =</t>
  </si>
  <si>
    <t>Materials Cost,  MC =</t>
  </si>
  <si>
    <t>Buildings Cost,  BC =</t>
  </si>
  <si>
    <t>Power and Utilities,  UC =</t>
  </si>
  <si>
    <t>AVERAGE FIXED MONTHLY COSTS</t>
  </si>
  <si>
    <t>FC =</t>
  </si>
  <si>
    <t>Machines and Tools Cost,  TC =</t>
  </si>
  <si>
    <t>LC+MC+BC+TC+UC+SM+MF+DC</t>
  </si>
  <si>
    <t>Variable Cost per Unit,  VC =</t>
  </si>
  <si>
    <t>BE =</t>
  </si>
  <si>
    <t>Sales volume to break-even, BE =</t>
  </si>
  <si>
    <t>GEARBOX EXAMPLE</t>
  </si>
  <si>
    <t>A special purpose gearbox will be used to illustrate an application of manufacturing operations.</t>
  </si>
  <si>
    <t>elements common to a wide range of products.</t>
  </si>
  <si>
    <t>The sales volume of many products increase gradually</t>
  </si>
  <si>
    <t>when first offered for sale in the marketplace.</t>
  </si>
  <si>
    <t xml:space="preserve">The manufacturing facility must be flexible enough to </t>
  </si>
  <si>
    <t>accommodate the changing production rate.</t>
  </si>
  <si>
    <t>Finally sale will peak, followed by decline.</t>
  </si>
  <si>
    <t>MANUFACTURING PLANT</t>
  </si>
  <si>
    <t>Each part of the Bevel Gearbox assembly is given an item number.</t>
  </si>
  <si>
    <t>A proposed layout of the manufacturing and assembly factory area of the Bevel Gearbox is illustrated below.</t>
  </si>
  <si>
    <t>delivered to a loading dock at the bottom</t>
  </si>
  <si>
    <t>of the diagram.</t>
  </si>
  <si>
    <t xml:space="preserve">1. Raw materials and outsourced parts are </t>
  </si>
  <si>
    <t xml:space="preserve"> and tagged for quality and accounting </t>
  </si>
  <si>
    <t>purposes.</t>
  </si>
  <si>
    <t>of manufacturing.</t>
  </si>
  <si>
    <t xml:space="preserve">3. Materials are transformed during the stages </t>
  </si>
  <si>
    <t xml:space="preserve">5. The Turning Cell reduces the diameter of </t>
  </si>
  <si>
    <t>.</t>
  </si>
  <si>
    <t xml:space="preserve">6. The Mill Cell cuts parts accurately to lengths </t>
  </si>
  <si>
    <t>specified on the part drawings.</t>
  </si>
  <si>
    <t>in the Weld Cell.</t>
  </si>
  <si>
    <t>cell by a fork lift truck.</t>
  </si>
  <si>
    <t>9. Three Assembly Cells progressively put all</t>
  </si>
  <si>
    <t>the Bevel Gearbox parts together.</t>
  </si>
  <si>
    <t xml:space="preserve">10. The finished product is packaged for </t>
  </si>
  <si>
    <t>shipment to: warehouse, distributors, or</t>
  </si>
  <si>
    <t>P3</t>
  </si>
  <si>
    <t>P4</t>
  </si>
  <si>
    <t>P6</t>
  </si>
  <si>
    <t>Get Object</t>
  </si>
  <si>
    <t>20 in.</t>
  </si>
  <si>
    <t>10 in.</t>
  </si>
  <si>
    <t>30 in</t>
  </si>
  <si>
    <t>Reach</t>
  </si>
  <si>
    <t>Grasp</t>
  </si>
  <si>
    <t>Move</t>
  </si>
  <si>
    <t>Place</t>
  </si>
  <si>
    <t>0 in.</t>
  </si>
  <si>
    <t>CAPITAL INVESTMENT</t>
  </si>
  <si>
    <t>DEPRECIATION</t>
  </si>
  <si>
    <t>Equipment cost,  EC =</t>
  </si>
  <si>
    <t>Useful life,  UL =</t>
  </si>
  <si>
    <t>yrs</t>
  </si>
  <si>
    <t>(EC - SV) / UL</t>
  </si>
  <si>
    <t>D =</t>
  </si>
  <si>
    <t>$ / yr</t>
  </si>
  <si>
    <t>Average annual operating cost,  OC =</t>
  </si>
  <si>
    <t>Tax rate,  TR =</t>
  </si>
  <si>
    <t>Depreciation (straight-line),  D =</t>
  </si>
  <si>
    <t>Estimated salvage value end of UL,  SV =</t>
  </si>
  <si>
    <t>Taxable cash inflow,  TC =</t>
  </si>
  <si>
    <t>Before tax cash inflow,  BTC =</t>
  </si>
  <si>
    <t>BTC =</t>
  </si>
  <si>
    <t>BTC - D</t>
  </si>
  <si>
    <t>TC =</t>
  </si>
  <si>
    <t>Taxes,  T =</t>
  </si>
  <si>
    <t>TR x TC</t>
  </si>
  <si>
    <t>T =</t>
  </si>
  <si>
    <t>BTC - T</t>
  </si>
  <si>
    <t>PAYBACK</t>
  </si>
  <si>
    <t>Salvage value at end of UL,  SV =</t>
  </si>
  <si>
    <t>Payback in years,  PB =</t>
  </si>
  <si>
    <t>Operating Advantage=annual savings,  OA =</t>
  </si>
  <si>
    <t>higher sales volume or prices or from lower labor, material, and other operating costs.</t>
  </si>
  <si>
    <t>per yr</t>
  </si>
  <si>
    <t>PB =</t>
  </si>
  <si>
    <t>(EC - SV ) / (OA - T)</t>
  </si>
  <si>
    <t>PRESENT VALUE</t>
  </si>
  <si>
    <t>Future sum of money, F =</t>
  </si>
  <si>
    <t>Number of years,  Y =</t>
  </si>
  <si>
    <t>Discount interest rate,   i =</t>
  </si>
  <si>
    <t>Present Value,  PV =</t>
  </si>
  <si>
    <t>F / (1 + i)^Y</t>
  </si>
  <si>
    <t>PV =</t>
  </si>
  <si>
    <t>The time value of money is often specified in terms of, "Present Value".</t>
  </si>
  <si>
    <t>4.  When using Excel's Goal Seek, unprotect the spreadsheet by selecting:</t>
  </si>
  <si>
    <t>5. Restore spreadsheet protection with:</t>
  </si>
  <si>
    <t>3. Make adjustments to calculated values using, "Goal Seek".</t>
  </si>
  <si>
    <t>Straight-line depreciation calculations:</t>
  </si>
  <si>
    <t xml:space="preserve">units           </t>
  </si>
  <si>
    <t>Units Sold Monthly ,  USM =</t>
  </si>
  <si>
    <t>Selling Price per Unit,  SP =</t>
  </si>
  <si>
    <t>% of unit price</t>
  </si>
  <si>
    <t>Monthly Fixed Cost,  FC =</t>
  </si>
  <si>
    <t>The results above are graphed below by Excel's, "Chart Wizard".</t>
  </si>
  <si>
    <t>Present Value of Equipment Sold at the End of Useful Life</t>
  </si>
  <si>
    <t>ESTIMATING PRODUCTION FACTORS</t>
  </si>
  <si>
    <t>Step-1</t>
  </si>
  <si>
    <t>Step-2</t>
  </si>
  <si>
    <t>Step-3</t>
  </si>
  <si>
    <t>Step-4</t>
  </si>
  <si>
    <t>that you would like to adjust to a new value.</t>
  </si>
  <si>
    <t>Series2, Total Cost,  FC + (VC x SP x USM) =</t>
  </si>
  <si>
    <t>Series1,  Total Revenue,  SP x USM =</t>
  </si>
  <si>
    <t>Annual Income from equipment, AI =</t>
  </si>
  <si>
    <t>AI - OC</t>
  </si>
  <si>
    <t>Step-5</t>
  </si>
  <si>
    <t>MONEY</t>
  </si>
  <si>
    <t>FACTORY</t>
  </si>
  <si>
    <t>A summary of important manufacturing management planning tools and controls are provided in this Excel Workbook.</t>
  </si>
  <si>
    <t>Product manufacturing can be classified in four categories.</t>
  </si>
  <si>
    <t>The graph, shown here, illustrates the four phases of the life cycle of a typical product in today's marketplace.</t>
  </si>
  <si>
    <t>This is followed by a period of rapidly increasing volume.</t>
  </si>
  <si>
    <t xml:space="preserve">An outline of the planning of the manufacturing of the Bevel Gear Box below will illustrate </t>
  </si>
  <si>
    <t>Each part will have a drawing specifying: dimensions, tolerances, material, surface finish, and paint or powder coat.</t>
  </si>
  <si>
    <t>2. Incoming raw materials are inspected</t>
  </si>
  <si>
    <t xml:space="preserve">4. The Chop Saw rough cuts incoming </t>
  </si>
  <si>
    <t>round rods and tubes into predetermined</t>
  </si>
  <si>
    <t>lengths, approximately 0.050 inches oversize.</t>
  </si>
  <si>
    <t>7. Tubular components are welded together</t>
  </si>
  <si>
    <t>8. Pallet loads of parts are moved from cell to</t>
  </si>
  <si>
    <t>directly to customers.</t>
  </si>
  <si>
    <t>Sales and Administration,  SM =</t>
  </si>
  <si>
    <t>Miscellaneous fixed costs,  MF =</t>
  </si>
  <si>
    <t>Depreciation,  DC =</t>
  </si>
  <si>
    <t>outgoing flows (expenses) over a given time.</t>
  </si>
  <si>
    <t>The equivalent annual cost method is useful for comparing capital investments</t>
  </si>
  <si>
    <t>specified interest rates so as to convert them all into annuity amounts.</t>
  </si>
  <si>
    <t>Capital Equipment Investment,  EI =</t>
  </si>
  <si>
    <t>Capital Recovery,  CR =</t>
  </si>
  <si>
    <t>CR =</t>
  </si>
  <si>
    <t>Year 1 =</t>
  </si>
  <si>
    <t>Year 2 =</t>
  </si>
  <si>
    <t>Year 3 =</t>
  </si>
  <si>
    <t>Year 4 =</t>
  </si>
  <si>
    <t>Year 5 =</t>
  </si>
  <si>
    <t>1st Year Operating and Maintenance,  OM =</t>
  </si>
  <si>
    <t>Annual Operating and Maintenance,  OM =</t>
  </si>
  <si>
    <t>Discounted</t>
  </si>
  <si>
    <t>Value</t>
  </si>
  <si>
    <t>F =</t>
  </si>
  <si>
    <t>Future Amount</t>
  </si>
  <si>
    <t>Y =</t>
  </si>
  <si>
    <t>i =</t>
  </si>
  <si>
    <t>Interest</t>
  </si>
  <si>
    <t>Number of Years</t>
  </si>
  <si>
    <t>Discounted Amount or Present Value,  PV =</t>
  </si>
  <si>
    <t>Year</t>
  </si>
  <si>
    <t>SE =</t>
  </si>
  <si>
    <t>SV / (1 + i)^Y</t>
  </si>
  <si>
    <t>EI x 1.000</t>
  </si>
  <si>
    <t>Present Value of Operating Costs =</t>
  </si>
  <si>
    <t>OC =</t>
  </si>
  <si>
    <t>CR + OC - SE</t>
  </si>
  <si>
    <t>Capital Recovery + Operating Cost - Salvage</t>
  </si>
  <si>
    <t>Example: Capital Equipment Investment-1</t>
  </si>
  <si>
    <t>Example: Capital Equipment Investment-2</t>
  </si>
  <si>
    <t>Annual Operating and Maintenance,  AOM =</t>
  </si>
  <si>
    <t>OM + AOM</t>
  </si>
  <si>
    <t>Equivalent Annual Cost  (EAQ)</t>
  </si>
  <si>
    <t>Equivalent Annual Cost,  EAQ =</t>
  </si>
  <si>
    <t>EAQ =</t>
  </si>
  <si>
    <t>Project Discounted Cost,  PDC =</t>
  </si>
  <si>
    <t>PDC x [ (i x (1 + i)^Y /  ( (1 + i)^Y - 1)</t>
  </si>
  <si>
    <t>EQUIVALENT ANNUAL COST (EAQ)</t>
  </si>
  <si>
    <t>The EAQ is the Annual Annuity Amount  given the Present Value (PV).</t>
  </si>
  <si>
    <t>PDC x [ ( i x (1 + I )^Y /  ( (1 + i)^Y - 1) ]</t>
  </si>
  <si>
    <t>PDC x [ ( i x (1 + i)^Y /  ( (1 + i)^Y - 1) ]</t>
  </si>
  <si>
    <t xml:space="preserve">OM x [ ( (1 + i)^Y - 1) / ( i x (1 + i)^Y ] </t>
  </si>
  <si>
    <t>Present Value of Operating Costs, OC =</t>
  </si>
  <si>
    <t>PDC =</t>
  </si>
  <si>
    <t>Useful life,  Y =</t>
  </si>
  <si>
    <t>COMPARE PROJECT 1 WITH 2</t>
  </si>
  <si>
    <t>Equipment Investment-1 =</t>
  </si>
  <si>
    <t>Equipment Investment-2 =</t>
  </si>
  <si>
    <t>by comparing the Equivalent Annual Costs  (EAQ) shown here.</t>
  </si>
  <si>
    <t>INFLATION</t>
  </si>
  <si>
    <t>The present value of future cash flows is reduced by inflation.</t>
  </si>
  <si>
    <t>Inflation,  In =</t>
  </si>
  <si>
    <t>Actual return on investment,  ARI =</t>
  </si>
  <si>
    <t>Return on investment,  Ri =</t>
  </si>
  <si>
    <t>Ri - In</t>
  </si>
  <si>
    <t>ARI =</t>
  </si>
  <si>
    <t>Developing a plan for manufacturing product X will include the following steps.</t>
  </si>
  <si>
    <t>2. Make a patent search at, www.uspto.gov to see if the chosen product is patented.</t>
  </si>
  <si>
    <t>with competing products.</t>
  </si>
  <si>
    <t>appearance for esthetic value.</t>
  </si>
  <si>
    <t>3. If so consider the effect of paying royalties to the inventor.</t>
  </si>
  <si>
    <t>4. If not patented, consider applying for a patent.</t>
  </si>
  <si>
    <t xml:space="preserve">5. Find the cost and performance of competing products. </t>
  </si>
  <si>
    <t>8. Have a 3-dimensional solid model drawing made of product X.</t>
  </si>
  <si>
    <t xml:space="preserve">9. Rotate the solid model to different view points and study the outward </t>
  </si>
  <si>
    <t>11. Observe cross section views of the solid model to see all internal parts.</t>
  </si>
  <si>
    <t>12. Have working drawings made of each part specifying: dimensions, tolerances</t>
  </si>
  <si>
    <t>13. Email some of the part drawings to at least 3 machine shops requesting</t>
  </si>
  <si>
    <t>price and delivery for one or more prototypes.</t>
  </si>
  <si>
    <t>14. Email the remaining part drawings to 3 machine shops not included in the previous step.</t>
  </si>
  <si>
    <t>16. Plan an assembly line for product X.</t>
  </si>
  <si>
    <t>17. Divide the complete product assembly into subassemblies.</t>
  </si>
  <si>
    <t>18. Make a flow diagram showing each stage of the assembly.</t>
  </si>
  <si>
    <t>19. Make a scale drawing of the assembly line showing each assembly cell with</t>
  </si>
  <si>
    <t>22. Explore automating as many assembly cells as is profitable.</t>
  </si>
  <si>
    <t xml:space="preserve">25. Add a materials receiving dock, warehouse, and office area to the assembly </t>
  </si>
  <si>
    <t>line scale drawing.</t>
  </si>
  <si>
    <t>time schedules for their nearest standard building sizes.</t>
  </si>
  <si>
    <t>26. Add a maintenance and repair shop area.</t>
  </si>
  <si>
    <t xml:space="preserve">28. Email dimensioned drawings of the above proposed manufacturing facility to at least </t>
  </si>
  <si>
    <t xml:space="preserve"> machine tools, assembly equipment, forklift trucks, maintenance equipment, and </t>
  </si>
  <si>
    <t>office desks, chairs, computers, and office supplies.</t>
  </si>
  <si>
    <t>associations requesting monies to finance the continuous operation of the</t>
  </si>
  <si>
    <t>manufacturing facility.</t>
  </si>
  <si>
    <t>32. Obtain quotes for product X liability insurance.</t>
  </si>
  <si>
    <t>34. Form a corporation.</t>
  </si>
  <si>
    <t>35. Interview potential partners and employees.</t>
  </si>
  <si>
    <t>utilities, mortgage on buildings, property taxes.</t>
  </si>
  <si>
    <t xml:space="preserve">24. Make a scale drawing of the: milling, turning, drilling, welding, painting and inspection  </t>
  </si>
  <si>
    <t>Production Units per Hour,  UH =</t>
  </si>
  <si>
    <t>Gross Profit % before taxes,  GP =</t>
  </si>
  <si>
    <t>ESTIMATING ASSEMBLY LINE FLOOR AREA</t>
  </si>
  <si>
    <t>Average Parts Assembled per cell, PA =</t>
  </si>
  <si>
    <t>Average assemble Cell floor Area,  CA =</t>
  </si>
  <si>
    <t>Average cell assemble Cycle Time,  CT =</t>
  </si>
  <si>
    <t>Number of assembly Cells,  NC =</t>
  </si>
  <si>
    <t>Assembly floor Area,  AA =</t>
  </si>
  <si>
    <t>BALANCING THE ASSEMBLY LINE FOR MAXIMUM EFFICIENCY</t>
  </si>
  <si>
    <t>Sum of Cycle Times, SC =</t>
  </si>
  <si>
    <t>-</t>
  </si>
  <si>
    <t>Input</t>
  </si>
  <si>
    <t>Optimum Cell Cycle Time,  OT =</t>
  </si>
  <si>
    <t>SC / NC</t>
  </si>
  <si>
    <t>OT =</t>
  </si>
  <si>
    <t>Slowest Cell Cycle Time,  ST =</t>
  </si>
  <si>
    <t>Assembly Line Efficiency,  AE =</t>
  </si>
  <si>
    <t>OT / ST</t>
  </si>
  <si>
    <t>AE =</t>
  </si>
  <si>
    <t>Step 1</t>
  </si>
  <si>
    <t>Step 2</t>
  </si>
  <si>
    <t>reducing the number of parts assembled in slow cells and</t>
  </si>
  <si>
    <t>increase the number of parts assembled in fast cells.</t>
  </si>
  <si>
    <t>Combine cells with short cycle times.</t>
  </si>
  <si>
    <t>Step 3</t>
  </si>
  <si>
    <t>Capacity (say 30 units per hour)</t>
  </si>
  <si>
    <t>and a:</t>
  </si>
  <si>
    <t>Load (say 20 units per hour)</t>
  </si>
  <si>
    <t>Improve manufacturing efficiency by installing a duplicate cell in parallel or automate the cell.</t>
  </si>
  <si>
    <t>Automating includes: pick and place robots combined with vibrating bowel feeders and power screw</t>
  </si>
  <si>
    <t>drivers.</t>
  </si>
  <si>
    <t>Each assembly cell and machine cell has a:</t>
  </si>
  <si>
    <t>Cell refers to Assembly or Machining</t>
  </si>
  <si>
    <t xml:space="preserve">the portions of round rods for the bearings. </t>
  </si>
  <si>
    <t xml:space="preserve">6. List the beneficial features, usefulness, and advantages of product X compared </t>
  </si>
  <si>
    <t xml:space="preserve"> on each dimension, material, surface finish, paint or powder-coat.</t>
  </si>
  <si>
    <t>15. The objective is to avoid competitors from obtaining your proprietary product information.</t>
  </si>
  <si>
    <t>pallets and trays of incoming parts and outgoing subassemblies.</t>
  </si>
  <si>
    <t>23. Evaluate in-house manufacture VS outsourcing parts and subassemblies.</t>
  </si>
  <si>
    <t>cells showing conveyors, pallets, and trays of incoming parts and outgoing finished parts.</t>
  </si>
  <si>
    <t>27. Provide aisle ways for fork-lift trucks in this manufacturing facility scale drawing.</t>
  </si>
  <si>
    <t>3 commercial steel building construction companies requesting price and erecting</t>
  </si>
  <si>
    <t>29. Obtain prices of equipment required for the manufacturing facility including:</t>
  </si>
  <si>
    <t>30. List all personnel required to operate this manufacturing facility.</t>
  </si>
  <si>
    <t xml:space="preserve">31. List estimated expenses including: salaries, benefits, materials, electrical power, </t>
  </si>
  <si>
    <t>33. Make a 5 year business plan showing monthly net income and expenses.</t>
  </si>
  <si>
    <t>36. Present the 5 year business plan to commercial banks and risk capital</t>
  </si>
  <si>
    <t xml:space="preserve">Optimize Above Assembly / Machining Line </t>
  </si>
  <si>
    <t>Operate slow cells in parallel.</t>
  </si>
  <si>
    <t xml:space="preserve">with different economic lives. Cost amounts are discounted or compounded at </t>
  </si>
  <si>
    <t>My Cost of Capital Interest, i =</t>
  </si>
  <si>
    <t>Present Value of Salvaged Equipment,  SE =</t>
  </si>
  <si>
    <t xml:space="preserve">The best capital equipment investment choice can now be made </t>
  </si>
  <si>
    <t>STANDARD TIMES FOR MANUEL ASSEMBLY</t>
  </si>
  <si>
    <t>Make</t>
  </si>
  <si>
    <t>Buy</t>
  </si>
  <si>
    <t>Annual Cost Comparison</t>
  </si>
  <si>
    <t>Annual Cost of  Materials,  AM =</t>
  </si>
  <si>
    <t>Units per Year,  UY =</t>
  </si>
  <si>
    <t>UY x MC</t>
  </si>
  <si>
    <t>DL x  LH</t>
  </si>
  <si>
    <t>OL x LH</t>
  </si>
  <si>
    <t xml:space="preserve">  Total Annual Cost to Make,  CM =</t>
  </si>
  <si>
    <t>Annual Fixed Cost,  AF =</t>
  </si>
  <si>
    <t>UY x FC</t>
  </si>
  <si>
    <t>Fixed Cost per Unit,  FC =</t>
  </si>
  <si>
    <t>Material Cost per Unit,  MC =</t>
  </si>
  <si>
    <t>Annual Cost to Make</t>
  </si>
  <si>
    <t>Annual Cost to Buy</t>
  </si>
  <si>
    <t>Cost to Make Data</t>
  </si>
  <si>
    <t>Cost to Buy Data</t>
  </si>
  <si>
    <t>Annual Cost of  Units,  AM =</t>
  </si>
  <si>
    <t>UY x UP</t>
  </si>
  <si>
    <t xml:space="preserve">  Total Annual Cost to Buy,  CB =</t>
  </si>
  <si>
    <t>Annual Cost to Make - Cost to Buy,  MB =</t>
  </si>
  <si>
    <t>CM - CB</t>
  </si>
  <si>
    <t>Annual cost comparisons should be made between the cost of making</t>
  </si>
  <si>
    <t>parts and assemblies VS purchasing. Take into account that there</t>
  </si>
  <si>
    <t>will be fixed costs for both make and buy.</t>
  </si>
  <si>
    <t>Manufacturing Equipment Payments, ME =</t>
  </si>
  <si>
    <t>Power &amp; Utilities,  PU =</t>
  </si>
  <si>
    <t>Office Equipment and Supplies,  OE =</t>
  </si>
  <si>
    <t>Outsourced Parts,  OP =</t>
  </si>
  <si>
    <t>Raw Materials for Manufacture,  RM =</t>
  </si>
  <si>
    <t>Miscellaneous and Contingency,  MC =</t>
  </si>
  <si>
    <t>Gross Profit, GP =</t>
  </si>
  <si>
    <t>GP =</t>
  </si>
  <si>
    <t>Gross Operating Cost, GC =</t>
  </si>
  <si>
    <t>GC =</t>
  </si>
  <si>
    <t>Key factors in formulating a business plan</t>
  </si>
  <si>
    <t>to manufacture product X are outlined below.</t>
  </si>
  <si>
    <t>Business Days per Week, DW =</t>
  </si>
  <si>
    <t>Business Weeks per Year,  WY =</t>
  </si>
  <si>
    <t>Business Hours per week,  HW =</t>
  </si>
  <si>
    <t>Average Business Hours per Month,  HM =</t>
  </si>
  <si>
    <t>Average Hourly Wage Shift 1,  1W =</t>
  </si>
  <si>
    <t>Number of first shift Employees,  3E =</t>
  </si>
  <si>
    <t>Number of first shift Employees,  2E =</t>
  </si>
  <si>
    <t>Number of first shift Employees,  1E =</t>
  </si>
  <si>
    <t>First Shift time span,  1S =</t>
  </si>
  <si>
    <t>Second Shift time span,  2S =</t>
  </si>
  <si>
    <t>Third Shift time span,  3S =</t>
  </si>
  <si>
    <t>Average Hourly Wage Shift 2,  2W =</t>
  </si>
  <si>
    <t>Average Hourly Wage Shift 3,  3W =</t>
  </si>
  <si>
    <t>(1S+2S+3S)xDWx52 / 12</t>
  </si>
  <si>
    <t>(1W+1B+2W+2B+3W+3B)xHM</t>
  </si>
  <si>
    <t>Materials</t>
  </si>
  <si>
    <t>Labor</t>
  </si>
  <si>
    <t>OP + RM + MC</t>
  </si>
  <si>
    <t xml:space="preserve">Factory </t>
  </si>
  <si>
    <t>MB + ME + PU + OE</t>
  </si>
  <si>
    <t>TE =</t>
  </si>
  <si>
    <t>Total Labor,  LE =</t>
  </si>
  <si>
    <t>LE =</t>
  </si>
  <si>
    <t>LE + ME + FE</t>
  </si>
  <si>
    <t>TE x GM</t>
  </si>
  <si>
    <t>TE + GP</t>
  </si>
  <si>
    <t>Gross Operating Cost (GC)</t>
  </si>
  <si>
    <t>Sell Price per Unit</t>
  </si>
  <si>
    <t>Average Units Produced per Month,  UM =</t>
  </si>
  <si>
    <t>UH x HM</t>
  </si>
  <si>
    <t>Units per Month</t>
  </si>
  <si>
    <t>Sell Price per Unit,  SP =</t>
  </si>
  <si>
    <t>GC / UM</t>
  </si>
  <si>
    <t>Select the Sell Price (SP) cell containing the present dollar value of the Sell Price.</t>
  </si>
  <si>
    <t>Pick the empty space for, "By changing cell:" &gt; Pick, Hourly Wage (1W) &gt; OK.</t>
  </si>
  <si>
    <t xml:space="preserve">Observe the change in Wage required to meet the Sell Price target. </t>
  </si>
  <si>
    <t>SP =</t>
  </si>
  <si>
    <t>Summary</t>
  </si>
  <si>
    <t>Average Hourly Benefits Shift 1,  1B =</t>
  </si>
  <si>
    <t>Average Hourly Benefits Shift 2,  2B =</t>
  </si>
  <si>
    <t>Average Hourly Benefits Shift 3,  3B =</t>
  </si>
  <si>
    <t>Mortgage on Buildings and Land,  MB =</t>
  </si>
  <si>
    <t>Labor Expenses</t>
  </si>
  <si>
    <t>Material Expenses</t>
  </si>
  <si>
    <t>Materials Expenses,  ME =</t>
  </si>
  <si>
    <t>Factory Expenses</t>
  </si>
  <si>
    <t>Factory Expenses,  FE =</t>
  </si>
  <si>
    <t>Labor, Materials &amp; Factory Expenses TE =</t>
  </si>
  <si>
    <t>MAKE OR BUY DECISION</t>
  </si>
  <si>
    <t>Direct Labor hourly cost,  DL =</t>
  </si>
  <si>
    <t>Overhead Labor hourly cost,  OL =</t>
  </si>
  <si>
    <t>Annual Direct Labor Hours,  LH =</t>
  </si>
  <si>
    <t>Direct Annual Labor cost,  AL =</t>
  </si>
  <si>
    <t>Annual Labor Overhead,  LO =</t>
  </si>
  <si>
    <t>Purchase Price per Unit,  UP =</t>
  </si>
  <si>
    <t>Mailing Address:</t>
  </si>
  <si>
    <t>SteelWise LLC</t>
  </si>
  <si>
    <t>1898 South Flatiron Court</t>
  </si>
  <si>
    <t>Suite 210</t>
  </si>
  <si>
    <t>Boulder, CO 80301</t>
  </si>
  <si>
    <t>Tel. 303-825-2635</t>
  </si>
  <si>
    <t>Toll Free: 1-800-698-9473</t>
  </si>
  <si>
    <t>Fax:  303-825-0390</t>
  </si>
  <si>
    <t>www.steelwise.com</t>
  </si>
  <si>
    <t>Quote Sheet</t>
  </si>
  <si>
    <t>Buyer:</t>
  </si>
  <si>
    <t>Date:</t>
  </si>
  <si>
    <t>Company:</t>
  </si>
  <si>
    <t xml:space="preserve">Seneca, SC 29672   </t>
  </si>
  <si>
    <t>Building Specifications</t>
  </si>
  <si>
    <t>Width:</t>
  </si>
  <si>
    <t>50 ft</t>
  </si>
  <si>
    <t>Length:</t>
  </si>
  <si>
    <t>100 ft</t>
  </si>
  <si>
    <t>Height:</t>
  </si>
  <si>
    <t>16 ft</t>
  </si>
  <si>
    <t>Roof Slope:</t>
  </si>
  <si>
    <t>Live Load:</t>
  </si>
  <si>
    <t>20 psf</t>
  </si>
  <si>
    <t>Wind Load:</t>
  </si>
  <si>
    <t>90 mph</t>
  </si>
  <si>
    <t>Ground Snow:</t>
  </si>
  <si>
    <t>10 psf</t>
  </si>
  <si>
    <t>Collateral Load:</t>
  </si>
  <si>
    <t>0 psf</t>
  </si>
  <si>
    <t>Building Code:</t>
  </si>
  <si>
    <t>IBC 2003</t>
  </si>
  <si>
    <t>Seismic:</t>
  </si>
  <si>
    <t>Ss 40.8</t>
  </si>
  <si>
    <t>Exposure:</t>
  </si>
  <si>
    <t>B</t>
  </si>
  <si>
    <t xml:space="preserve">Bay Spacing:  </t>
  </si>
  <si>
    <t>4@25</t>
  </si>
  <si>
    <t>Endwall Girts:</t>
  </si>
  <si>
    <t>Flush</t>
  </si>
  <si>
    <t>Frame Type:</t>
  </si>
  <si>
    <t>Clear Span</t>
  </si>
  <si>
    <t>Building Wt.</t>
  </si>
  <si>
    <t>27,351 lbs</t>
  </si>
  <si>
    <t>Left Endwall:</t>
  </si>
  <si>
    <t>Bearing Frame</t>
  </si>
  <si>
    <t>Sidewall Girts:</t>
  </si>
  <si>
    <t xml:space="preserve">By-pass </t>
  </si>
  <si>
    <t>Column Spacing:</t>
  </si>
  <si>
    <t>STD</t>
  </si>
  <si>
    <t>Column Type:</t>
  </si>
  <si>
    <t>Tapered</t>
  </si>
  <si>
    <t xml:space="preserve">Right Endwall: </t>
  </si>
  <si>
    <t>Roof Panel:</t>
  </si>
  <si>
    <t>26 ga Galv</t>
  </si>
  <si>
    <t>Roof Profile:</t>
  </si>
  <si>
    <t xml:space="preserve">“PBR” </t>
  </si>
  <si>
    <t>Wall Panel:</t>
  </si>
  <si>
    <t>Color, 26g</t>
  </si>
  <si>
    <t>Wall Profile:</t>
  </si>
  <si>
    <t>“PBR”</t>
  </si>
  <si>
    <t>Accessories</t>
  </si>
  <si>
    <t>Quantity</t>
  </si>
  <si>
    <t>Notes</t>
  </si>
  <si>
    <t>Cost</t>
  </si>
  <si>
    <t>Building A:</t>
  </si>
  <si>
    <t>50x100x16 Clear Span Steel Building Package</t>
  </si>
  <si>
    <t xml:space="preserve"> Walk Doors:</t>
  </si>
  <si>
    <t>3070G Half Glass (Glass not included) Walk Door, Lever Lock, and Weatherstrip</t>
  </si>
  <si>
    <t>Included</t>
  </si>
  <si>
    <t>Windows</t>
  </si>
  <si>
    <t>3040 AHS Mill Finish Frame,  with Clear Glass</t>
  </si>
  <si>
    <t>Overhead Doors:</t>
  </si>
  <si>
    <t>12' x 12' Overhead Doors</t>
  </si>
  <si>
    <t xml:space="preserve">Framed Openings: </t>
  </si>
  <si>
    <t xml:space="preserve">12' x 12' Framed Openings </t>
  </si>
  <si>
    <t>Skylights:</t>
  </si>
  <si>
    <t xml:space="preserve"> 3’ x 10’ Light Transmitting Panels, Non-Insulated with Insulated Trim</t>
  </si>
  <si>
    <t>Ridge Vents</t>
  </si>
  <si>
    <t>Continuous</t>
  </si>
  <si>
    <t>12” x 10’ Non-Continuous, Galvalume, With Birdscreen and  Damper</t>
  </si>
  <si>
    <t>Insulation:</t>
  </si>
  <si>
    <t>All</t>
  </si>
  <si>
    <t>Fiberglass batting WMP-VR Facing,  3" Walls 4" Roof</t>
  </si>
  <si>
    <t>Eave Type:</t>
  </si>
  <si>
    <t>Gutters and Roll Formed Downspouts on Both Sidewalls</t>
  </si>
  <si>
    <t>Base Condition:</t>
  </si>
  <si>
    <t xml:space="preserve">Base Angle </t>
  </si>
  <si>
    <t>Additional  Features:</t>
  </si>
  <si>
    <t>Stamped &amp; Sealed Engineered Drawings &amp; Permit Drawings</t>
  </si>
  <si>
    <t>Anchor Bolt Setting Plan &amp; Concrete Reactions</t>
  </si>
  <si>
    <t>20 Year Warranty On Roof &amp; Wall Panels</t>
  </si>
  <si>
    <t>Ultimate Extended Lifetime Roof Fasteners (upgrade)</t>
  </si>
  <si>
    <t>Wall Eave Closures, Sill Closures (upgrade)</t>
  </si>
  <si>
    <t>BUILDING &amp; COMPONENTS:</t>
  </si>
  <si>
    <t>$</t>
  </si>
  <si>
    <t xml:space="preserve">FREIGHT:  </t>
  </si>
  <si>
    <t>INCLUDED</t>
  </si>
  <si>
    <t xml:space="preserve">TAX: </t>
  </si>
  <si>
    <t xml:space="preserve">TBD </t>
  </si>
  <si>
    <t xml:space="preserve"> ENGINEERING DEPOSIT (25%):</t>
  </si>
  <si>
    <t>COD AMOUNT:</t>
  </si>
  <si>
    <t xml:space="preserve">Account Representative:  </t>
  </si>
  <si>
    <t>Harry Donahue</t>
  </si>
  <si>
    <t xml:space="preserve">Date: </t>
  </si>
  <si>
    <t>Combined Cycle Time,  CT =</t>
  </si>
  <si>
    <t>Cycle Time Cell A,  TA =</t>
  </si>
  <si>
    <t>Calculation</t>
  </si>
  <si>
    <t>Operating in Parallel,  CT =</t>
  </si>
  <si>
    <t xml:space="preserve">Use these standard times (seconds) to estimate </t>
  </si>
  <si>
    <t>manual assembly cell cycle times.</t>
  </si>
  <si>
    <t xml:space="preserve">Get </t>
  </si>
  <si>
    <t>Item Number</t>
  </si>
  <si>
    <t>Total Cycle Time,  CT =</t>
  </si>
  <si>
    <t>(Get+Grasp+Move+Place)</t>
  </si>
  <si>
    <t>CT =</t>
  </si>
  <si>
    <t>seconds</t>
  </si>
  <si>
    <t>minutes</t>
  </si>
  <si>
    <t>Reach(in)</t>
  </si>
  <si>
    <t>Totals:</t>
  </si>
  <si>
    <t>ASSEMBLY CELL</t>
  </si>
  <si>
    <t xml:space="preserve">Below see empty trays moving away by gravity on the rollers of the upper conveyor. </t>
  </si>
  <si>
    <t xml:space="preserve">The plan view of a state-of-the-art manual assembly cell is shown above. </t>
  </si>
  <si>
    <t xml:space="preserve">Pick and place robots with vibrating bowl feeders could replace the assembler but the </t>
  </si>
  <si>
    <t xml:space="preserve">Incomming parts on trays are assembled and placed on pallets on the conveyor. </t>
  </si>
  <si>
    <t>initial cost of automating the assembly cell would have to be justified.</t>
  </si>
  <si>
    <t xml:space="preserve">The time to place a part (0.75 seconds) above assumes </t>
  </si>
  <si>
    <t>power clamping and power screw driving.</t>
  </si>
  <si>
    <t>The completed sub-assembly is shown here.</t>
  </si>
  <si>
    <t>Sub-assembly #3 is inseted into the</t>
  </si>
  <si>
    <t>gearbox casing in the illustration.</t>
  </si>
  <si>
    <t>Robot Machine Cell</t>
  </si>
  <si>
    <t>Pick-and-Place Robot Assembly Cell Economics</t>
  </si>
  <si>
    <t>Manual Assembly Cell</t>
  </si>
  <si>
    <t>Units Assembled per Shift,  UA =</t>
  </si>
  <si>
    <t>Shift Operating Time, ST =</t>
  </si>
  <si>
    <t>hrs</t>
  </si>
  <si>
    <t>Units/Shift</t>
  </si>
  <si>
    <t>UA =</t>
  </si>
  <si>
    <t>Robot Cycle Time,  RT =</t>
  </si>
  <si>
    <t>Manual Cycle Time,  MT =</t>
  </si>
  <si>
    <t>60 x ST / MT</t>
  </si>
  <si>
    <t>Sell Price per Unit,  MC =</t>
  </si>
  <si>
    <t>Gross Profit Daily Profit,  DP =</t>
  </si>
  <si>
    <t>(SP - MC) x UA</t>
  </si>
  <si>
    <t>DP =</t>
  </si>
  <si>
    <t>(Same as Manual)</t>
  </si>
  <si>
    <t>Payback Calculation</t>
  </si>
  <si>
    <t>Acceptable Payback Time in Days,  PD =</t>
  </si>
  <si>
    <t>Business Days</t>
  </si>
  <si>
    <t>PD x DP</t>
  </si>
  <si>
    <t>RR  =</t>
  </si>
  <si>
    <t>Robot Revenue Increase in PD Days,  RR  =</t>
  </si>
  <si>
    <t>required  for your project Using Excel's "Goal Seek".</t>
  </si>
  <si>
    <t xml:space="preserve">Note: The manual and automated assembly cells have the same operating cost. </t>
  </si>
  <si>
    <t>A typical manual machine shop is pictured below.</t>
  </si>
  <si>
    <t>The "EVANA" automated assembly cell  is illustrated above.</t>
  </si>
  <si>
    <t>cells</t>
  </si>
  <si>
    <t>Duplicate Cells,  DC =</t>
  </si>
  <si>
    <t>TA / DC</t>
  </si>
  <si>
    <t>ESTIMATING MACHINING CYCLE TIME</t>
  </si>
  <si>
    <t>http://www.mastercam.com/print.aspx?file=/products/Mill/Default.aspx</t>
  </si>
  <si>
    <t>Click on the Mastercam web page link:</t>
  </si>
  <si>
    <t>and other CNC programs, enable</t>
  </si>
  <si>
    <t>the operator to estimate the time</t>
  </si>
  <si>
    <t>to perform machining operations.</t>
  </si>
  <si>
    <t xml:space="preserve">Total machine cell cycle time is </t>
  </si>
  <si>
    <t>obtained by adding blank delivery</t>
  </si>
  <si>
    <t>Machine Cell Cycle Time</t>
  </si>
  <si>
    <t xml:space="preserve">time to the machine tool and </t>
  </si>
  <si>
    <t xml:space="preserve">finished part conveying time to the </t>
  </si>
  <si>
    <t>maching time above.</t>
  </si>
  <si>
    <t>Mastercam Software, shown here,</t>
  </si>
  <si>
    <t>QUALITY CONTROL</t>
  </si>
  <si>
    <t>WAHSINER CMM INSPECTION EQUIPMENT</t>
  </si>
  <si>
    <t>The bearing, shaft, key, and gear parts illustrated above will form a subassembly.</t>
  </si>
  <si>
    <t>within specified limits to insure that all assemblies fit and function together.</t>
  </si>
  <si>
    <t>A turning center is pictured here.</t>
  </si>
  <si>
    <t>Variations in part dimensions are due to cutting</t>
  </si>
  <si>
    <t>tool ware, vibrations, thermal expansion, and</t>
  </si>
  <si>
    <t>chips of cut metal.</t>
  </si>
  <si>
    <t>A part inspection booth is shown above.</t>
  </si>
  <si>
    <t>A probe travels from one surface to another checking</t>
  </si>
  <si>
    <t>dimensions critical to the performance of the part.</t>
  </si>
  <si>
    <t>The CMM probe tip moves and comes into contact with a point</t>
  </si>
  <si>
    <t xml:space="preserve">on the part. The probe continues to move a short distance before </t>
  </si>
  <si>
    <t>correct dimension.</t>
  </si>
  <si>
    <t xml:space="preserve">curve shown above. </t>
  </si>
  <si>
    <t xml:space="preserve">A 3-Sigma, "Run Chart" is pictured above. </t>
  </si>
  <si>
    <t>The total allowable deviation in dimension is (3.010"- 3.000")</t>
  </si>
  <si>
    <t>of 3.005 inches.</t>
  </si>
  <si>
    <t xml:space="preserve">or 0.010 inches. </t>
  </si>
  <si>
    <t xml:space="preserve">The 0.010 inch total deviation is divided by 6 to obtain </t>
  </si>
  <si>
    <t>3-Sigma is the present day standard for quality and results in 67</t>
  </si>
  <si>
    <t xml:space="preserve">A 6-Sigma, "Run Chart" is pictured above. </t>
  </si>
  <si>
    <t>defect per 1,000 parts manufactured.</t>
  </si>
  <si>
    <t>1.000-Sigma = 0.010" / 12 = 0.00083 inches.</t>
  </si>
  <si>
    <t xml:space="preserve">That results in 6-Sigmas above and below the mean dimension  </t>
  </si>
  <si>
    <t xml:space="preserve">6-Sigma is the state-of-the-art standard for quality and results </t>
  </si>
  <si>
    <t>it comes to a stop. The probe speed is monitored and the distance</t>
  </si>
  <si>
    <t>from contact to the stopped position is subtracted to obtain the</t>
  </si>
  <si>
    <t xml:space="preserve">The upper dimension limit is +3 Sigma's and The lower </t>
  </si>
  <si>
    <t>dimension limit is -3 Sigma's in the normal distribution</t>
  </si>
  <si>
    <t>3 defects  per 1,000,000 parts manufactured.</t>
  </si>
  <si>
    <t>After tax annual cash inflow,  TC =</t>
  </si>
  <si>
    <t>Manual Assembly Cost per Unit,  MC =</t>
  </si>
  <si>
    <t>The federal reserve prints money in response to the new wealth .</t>
  </si>
  <si>
    <t>AUTOMATION</t>
  </si>
  <si>
    <t>CREATING WEALTH</t>
  </si>
  <si>
    <t>BEVEL GEARBOX BILL OF MATERIALS (B.O.M.)</t>
  </si>
  <si>
    <t xml:space="preserve">The parts numbered in the bevel gearbox </t>
  </si>
  <si>
    <t>assembly drawing above are listed and</t>
  </si>
  <si>
    <t>described in the Bill Of Materials (B.O.M.)</t>
  </si>
  <si>
    <t>seen here.</t>
  </si>
  <si>
    <t xml:space="preserve">In addition to the assembly drawing a </t>
  </si>
  <si>
    <t xml:space="preserve">dimensioned detail drawing must be made </t>
  </si>
  <si>
    <t>of each part. This is true of parts made</t>
  </si>
  <si>
    <t>in-house and out-sourced. Drawings of</t>
  </si>
  <si>
    <t xml:space="preserve">purchased parts must be copied and </t>
  </si>
  <si>
    <t>inserted into the final assembly drawing</t>
  </si>
  <si>
    <t>to ensure that all parts fit and function</t>
  </si>
  <si>
    <t xml:space="preserve"> together.</t>
  </si>
  <si>
    <t>DETAIL PART DRAWINGS</t>
  </si>
  <si>
    <t>Number of Parts per Unit,  NP =</t>
  </si>
  <si>
    <t>Cell 1 Cycle Time, T1 =</t>
  </si>
  <si>
    <t>Cell 2 Cycle Time, T2 =</t>
  </si>
  <si>
    <t>Cell 3 Cycle Time, T3 =</t>
  </si>
  <si>
    <t>Cell 4 Cycle Time, T4 =</t>
  </si>
  <si>
    <t>Cell 5 Cycle Time, T5 =</t>
  </si>
  <si>
    <t>Cell 6 Cycle Time, T6 =</t>
  </si>
  <si>
    <t>Cell 7 Cycle Time, T7 =</t>
  </si>
  <si>
    <t>Cell 8 Cycle Time, T8 =</t>
  </si>
  <si>
    <t>NC must be equal to the number of cells.</t>
  </si>
  <si>
    <t>Number of Assembly/Machining Cells NC =</t>
  </si>
  <si>
    <t>Units/yr</t>
  </si>
  <si>
    <t>$/Unit</t>
  </si>
  <si>
    <t>$/hr</t>
  </si>
  <si>
    <t>hrs/yr</t>
  </si>
  <si>
    <t>Variations in shaft outside diameter and matching hub inside diameter must be controlled</t>
  </si>
  <si>
    <t xml:space="preserve">The 0.010 inch total deviation in dimension is divided by 6 </t>
  </si>
  <si>
    <t>to obtain Sigma = 0.010" / 6 = 0.00167 inches.</t>
  </si>
  <si>
    <t xml:space="preserve">That results in 3 Sigmas above and below the mean dimension  </t>
  </si>
  <si>
    <t xml:space="preserve">City,State: </t>
  </si>
  <si>
    <t>BUILDING PURCHASE vs LEASE</t>
  </si>
  <si>
    <t>zoned for light manufacturing, can be leased for $6.00 per square foot per month.</t>
  </si>
  <si>
    <t>A commercial building, 50 ft wide x100 ft long clear span steel building with 16 ft high walls</t>
  </si>
  <si>
    <t>The monthly building lease = 50 x 100 x $6.00 = $30,000</t>
  </si>
  <si>
    <t>The annual building lease = 12 x $30,000 = $360,000 per year</t>
  </si>
  <si>
    <t>Land, errection, power and utilities instalation costs for the above building = 4 x Building Cost = 4 x $42,780 = $171,120</t>
  </si>
  <si>
    <t>Total Building and Construction Costs = 42,780 + $171,1200 = $213.900</t>
  </si>
  <si>
    <t>The lease amount would pay for the building in 7 months!</t>
  </si>
  <si>
    <t>MANUFACTURING EQUIPMENT</t>
  </si>
  <si>
    <t>The initial cost of the automated assembly cells</t>
  </si>
  <si>
    <t>pictured here is much higher than manual assembly</t>
  </si>
  <si>
    <t>cells operating at the same number of units per hour.</t>
  </si>
  <si>
    <t>Wealth is created in manufacturing facillities when materials are transformed by: molding, machining, plating, and painting;</t>
  </si>
  <si>
    <t xml:space="preserve"> followed by joining and assembling by gluing, welding, and bolting, is recorded in the company accounting books.</t>
  </si>
  <si>
    <t>Cash is borrowed from banks and lending groups based on the value of goods produced, in warehouses, and sold.</t>
  </si>
  <si>
    <t xml:space="preserve">The McMaster-Carr website, www.mcmaster.com, has 420,000 industrial products including: tools, metals, plastics, fasteners, </t>
  </si>
  <si>
    <t>materials handling equipment, etc. Descriptions and prices are provided for all items listed here.</t>
  </si>
  <si>
    <t>A fully automated assembly line is pictured below.</t>
  </si>
  <si>
    <t>1. Choose product, "X" to manufacture and evaluate its: usefulness, quality, and performance.</t>
  </si>
  <si>
    <t>7. Study the share value history of companies that are manufacturing similar products.</t>
  </si>
  <si>
    <t>10. If product X has moving parts, put them in motion in the solid computer model before building</t>
  </si>
  <si>
    <t>a prototype to save product testing and development time.</t>
  </si>
  <si>
    <t>21. Use CNC software to estimate the cycle times of all machine cells.</t>
  </si>
  <si>
    <t>20. Using the, "Standard times for manual assembly" given in the table under, the tab,</t>
  </si>
  <si>
    <t>"Factory" tabulate the times required for each assembly cell. Adjust the number of parts</t>
  </si>
  <si>
    <t>assembled in each cell until maximum effeciency is achieved.</t>
  </si>
  <si>
    <t xml:space="preserve">The vibrating bowl feeder shown above delivers </t>
  </si>
  <si>
    <t>fasteners to the power screw driver at the right.</t>
  </si>
  <si>
    <t xml:space="preserve">the power screw driver above from screw to screw in </t>
  </si>
  <si>
    <t>this assembly cell.</t>
  </si>
  <si>
    <t xml:space="preserve">Hundreds of screws move up the spiral ramp in the </t>
  </si>
  <si>
    <t xml:space="preserve">reached the top, the screws slide down the shoot </t>
  </si>
  <si>
    <t>to the automatic screw driver.</t>
  </si>
  <si>
    <t xml:space="preserve">accommodate small changes in product </t>
  </si>
  <si>
    <t>configuration but the total number of units</t>
  </si>
  <si>
    <t>produced must be very high compared to that</t>
  </si>
  <si>
    <t>produced manually.</t>
  </si>
  <si>
    <t>Compare the manual assembly line above with the automated robot</t>
  </si>
  <si>
    <t>short production runs.</t>
  </si>
  <si>
    <t>line at the right. The manual line can be profitable with relatively</t>
  </si>
  <si>
    <t>The market place for industrial products today demands</t>
  </si>
  <si>
    <t>This means rapid prototyping and production systems that</t>
  </si>
  <si>
    <t>are agile and able to change more rapidly.</t>
  </si>
  <si>
    <t>A Computer-Numerically-Controlled (CNC) turning center (Lathe) is pictured above</t>
  </si>
  <si>
    <t xml:space="preserve">innovation, improved designs, high reliability, quality, </t>
  </si>
  <si>
    <t>and low prices.</t>
  </si>
  <si>
    <t xml:space="preserve">vibrating bowl feeder pictured at the left. Having </t>
  </si>
  <si>
    <t xml:space="preserve">Product X can be any of the following: </t>
  </si>
  <si>
    <t>Exercise Machine, Gearbox, Wheelbarrow, Automobile Parts, Aircraft Parts, etc.:</t>
  </si>
  <si>
    <t>FC / (SP * (1 - VC ))</t>
  </si>
  <si>
    <t>PROBLEM:  Average monthly production values include:</t>
  </si>
  <si>
    <t>Aircraft, Ships, Low profile trailers, Special purpose equipment</t>
  </si>
  <si>
    <t xml:space="preserve">The pick and place robot above, is programmed to move </t>
  </si>
  <si>
    <t xml:space="preserve">The robots above can be programmed quickly to </t>
  </si>
  <si>
    <t>See "SIX SIGMA SUMMARY-SPEADSHEETS" for more.</t>
  </si>
  <si>
    <t xml:space="preserve">John Andrew LLC </t>
  </si>
  <si>
    <t>Copyright © 11/10/2022</t>
  </si>
  <si>
    <r>
      <t>Introduction:</t>
    </r>
    <r>
      <rPr>
        <sz val="12"/>
        <rFont val="Arial"/>
        <family val="2"/>
      </rPr>
      <t xml:space="preserve"> Low sales volume and negative income.</t>
    </r>
  </si>
  <si>
    <r>
      <t>Growth:</t>
    </r>
    <r>
      <rPr>
        <sz val="12"/>
        <rFont val="Arial"/>
        <family val="2"/>
      </rPr>
      <t xml:space="preserve"> Increasing sales volume and good profit levels.</t>
    </r>
  </si>
  <si>
    <r>
      <t xml:space="preserve">Maturity: </t>
    </r>
    <r>
      <rPr>
        <sz val="12"/>
        <rFont val="Arial"/>
        <family val="2"/>
      </rPr>
      <t>Highest sales volume and profitability.</t>
    </r>
  </si>
  <si>
    <r>
      <t>Decline:</t>
    </r>
    <r>
      <rPr>
        <sz val="12"/>
        <rFont val="Arial"/>
        <family val="2"/>
      </rPr>
      <t xml:space="preserve"> Declining sales and lower profits.</t>
    </r>
  </si>
  <si>
    <t>Final assembly of the gearbox unit</t>
  </si>
  <si>
    <t xml:space="preserve"> is shown in the above drawing. </t>
  </si>
  <si>
    <t>END OF SECTION</t>
  </si>
  <si>
    <r>
      <t>1. Type initial, "</t>
    </r>
    <r>
      <rPr>
        <b/>
        <sz val="12"/>
        <color indexed="10"/>
        <rFont val="Arial"/>
        <family val="2"/>
      </rPr>
      <t>Input</t>
    </r>
    <r>
      <rPr>
        <b/>
        <sz val="12"/>
        <rFont val="Arial"/>
        <family val="2"/>
      </rPr>
      <t xml:space="preserve">" values. </t>
    </r>
  </si>
  <si>
    <r>
      <t>2. "</t>
    </r>
    <r>
      <rPr>
        <b/>
        <sz val="12"/>
        <color indexed="10"/>
        <rFont val="Arial"/>
        <family val="2"/>
      </rPr>
      <t>Calculations</t>
    </r>
    <r>
      <rPr>
        <b/>
        <sz val="12"/>
        <rFont val="Arial"/>
        <family val="2"/>
      </rPr>
      <t>" will be made by Excel automatically.</t>
    </r>
  </si>
  <si>
    <r>
      <t xml:space="preserve">Operating Advantage </t>
    </r>
    <r>
      <rPr>
        <b/>
        <sz val="12"/>
        <rFont val="Arial"/>
        <family val="2"/>
      </rPr>
      <t>(OA)</t>
    </r>
    <r>
      <rPr>
        <sz val="12"/>
        <rFont val="Arial"/>
        <family val="2"/>
      </rPr>
      <t xml:space="preserve"> is the increase in cash flows, before depreciation,  due to </t>
    </r>
  </si>
  <si>
    <r>
      <t xml:space="preserve">Present Value, </t>
    </r>
    <r>
      <rPr>
        <b/>
        <sz val="12"/>
        <rFont val="Arial"/>
        <family val="2"/>
      </rPr>
      <t>(PV),</t>
    </r>
    <r>
      <rPr>
        <sz val="12"/>
        <rFont val="Arial"/>
        <family val="2"/>
      </rPr>
      <t xml:space="preserve"> is the difference between incoming cash flows (revenue) and</t>
    </r>
  </si>
  <si>
    <r>
      <t xml:space="preserve">Discount interest rate, </t>
    </r>
    <r>
      <rPr>
        <b/>
        <sz val="12"/>
        <rFont val="Arial"/>
        <family val="2"/>
      </rPr>
      <t xml:space="preserve">( i ) </t>
    </r>
    <r>
      <rPr>
        <sz val="12"/>
        <rFont val="Arial"/>
        <family val="2"/>
      </rPr>
      <t>is the interest you would pay a bank if you borrowed the money.</t>
    </r>
  </si>
  <si>
    <r>
      <t xml:space="preserve">The increase in Capital over a time period is called </t>
    </r>
    <r>
      <rPr>
        <b/>
        <sz val="12"/>
        <rFont val="Arial"/>
        <family val="2"/>
      </rPr>
      <t>compounding</t>
    </r>
    <r>
      <rPr>
        <sz val="12"/>
        <rFont val="Arial"/>
        <family val="2"/>
      </rPr>
      <t>.</t>
    </r>
  </si>
  <si>
    <r>
      <t xml:space="preserve">The decrease in the future value of Capital is called </t>
    </r>
    <r>
      <rPr>
        <b/>
        <sz val="12"/>
        <rFont val="Arial"/>
        <family val="2"/>
      </rPr>
      <t>discounting</t>
    </r>
    <r>
      <rPr>
        <sz val="12"/>
        <rFont val="Arial"/>
        <family val="2"/>
      </rPr>
      <t>.</t>
    </r>
  </si>
  <si>
    <r>
      <t>Adjust the above Robot Revenue Increase</t>
    </r>
    <r>
      <rPr>
        <b/>
        <sz val="12"/>
        <color indexed="10"/>
        <rFont val="Arial"/>
        <family val="2"/>
      </rPr>
      <t xml:space="preserve"> Input</t>
    </r>
    <r>
      <rPr>
        <b/>
        <sz val="12"/>
        <rFont val="Arial"/>
        <family val="2"/>
      </rPr>
      <t xml:space="preserve"> values as</t>
    </r>
  </si>
  <si>
    <r>
      <t xml:space="preserve">Gross Profit Margin from </t>
    </r>
    <r>
      <rPr>
        <b/>
        <sz val="12"/>
        <color indexed="10"/>
        <rFont val="Arial"/>
        <family val="2"/>
      </rPr>
      <t>Input</t>
    </r>
    <r>
      <rPr>
        <b/>
        <sz val="12"/>
        <rFont val="Arial"/>
        <family val="2"/>
      </rPr>
      <t>, GM =</t>
    </r>
  </si>
  <si>
    <r>
      <t xml:space="preserve">Initial numbers for the monthly production </t>
    </r>
    <r>
      <rPr>
        <b/>
        <sz val="12"/>
        <color indexed="10"/>
        <rFont val="Arial"/>
        <family val="2"/>
      </rPr>
      <t>Input</t>
    </r>
    <r>
      <rPr>
        <b/>
        <sz val="12"/>
        <rFont val="Arial"/>
        <family val="2"/>
      </rPr>
      <t xml:space="preserve"> factors are typed above. </t>
    </r>
  </si>
  <si>
    <r>
      <t xml:space="preserve">Repeat step 3 for any other factor under </t>
    </r>
    <r>
      <rPr>
        <b/>
        <sz val="12"/>
        <color indexed="10"/>
        <rFont val="Arial"/>
        <family val="2"/>
      </rPr>
      <t>Input</t>
    </r>
    <r>
      <rPr>
        <b/>
        <sz val="12"/>
        <rFont val="Arial"/>
        <family val="2"/>
      </rPr>
      <t>.</t>
    </r>
  </si>
  <si>
    <r>
      <t xml:space="preserve">If the </t>
    </r>
    <r>
      <rPr>
        <b/>
        <sz val="12"/>
        <rFont val="Arial"/>
        <family val="2"/>
      </rPr>
      <t>Load</t>
    </r>
    <r>
      <rPr>
        <sz val="12"/>
        <rFont val="Arial"/>
        <family val="2"/>
      </rPr>
      <t xml:space="preserve"> (rate of production) is greater than </t>
    </r>
    <r>
      <rPr>
        <b/>
        <sz val="12"/>
        <rFont val="Arial"/>
        <family val="2"/>
      </rPr>
      <t xml:space="preserve">Capacity, </t>
    </r>
    <r>
      <rPr>
        <sz val="12"/>
        <rFont val="Arial"/>
        <family val="2"/>
      </rPr>
      <t>this is a bottleneck.</t>
    </r>
  </si>
  <si>
    <r>
      <t xml:space="preserve">Change each cell cycle time to match the optimum time </t>
    </r>
    <r>
      <rPr>
        <b/>
        <sz val="12"/>
        <rFont val="Arial"/>
        <family val="2"/>
      </rPr>
      <t xml:space="preserve">OT </t>
    </r>
    <r>
      <rPr>
        <sz val="12"/>
        <rFont val="Arial"/>
        <family val="2"/>
      </rPr>
      <t>by</t>
    </r>
  </si>
  <si>
    <t>MANUFACTURING PLAN</t>
  </si>
  <si>
    <t>BUILDING</t>
  </si>
  <si>
    <r>
      <t>SUBTOTAL</t>
    </r>
    <r>
      <rPr>
        <b/>
        <sz val="12"/>
        <rFont val="Times New Roman"/>
        <family val="1"/>
      </rPr>
      <t>:</t>
    </r>
  </si>
  <si>
    <t>EQUIPMENT</t>
  </si>
  <si>
    <t>Elements of an Automated  Manufacturing System</t>
  </si>
  <si>
    <t>Copyright © 11/26/2022</t>
  </si>
  <si>
    <t>MANUFACTURING FACILITY</t>
  </si>
  <si>
    <t>Make adjustments to the above production Calculations:</t>
  </si>
  <si>
    <t>Repeat step 2 by picking any cell under Calculations with a result in bold type</t>
  </si>
  <si>
    <t xml:space="preserve">Pick menu: dATA &gt; Wha- If Analysis &gt;  Goal Seek &gt; To value: &gt; Type any desired Sell Price &gt; </t>
  </si>
  <si>
    <t>See "Math Tools" tab below</t>
  </si>
  <si>
    <t>MATH TOOLS</t>
  </si>
  <si>
    <t xml:space="preserve">Unlock a worksheet with "Unprotect" </t>
  </si>
  <si>
    <t xml:space="preserve">HOME </t>
  </si>
  <si>
    <t xml:space="preserve">Format </t>
  </si>
  <si>
    <t>Unprotect Sheet</t>
  </si>
  <si>
    <t>OK</t>
  </si>
  <si>
    <t>Protect Sheet Box Opens</t>
  </si>
  <si>
    <t xml:space="preserve">Lock a worksheet with "Protect Sheet" </t>
  </si>
  <si>
    <t>NEW EXCEL</t>
  </si>
  <si>
    <t>OLD EXCEL</t>
  </si>
  <si>
    <t>Step-6</t>
  </si>
  <si>
    <t>Step-7</t>
  </si>
  <si>
    <t>Protect Sheet</t>
  </si>
  <si>
    <t>Password is not required.</t>
  </si>
  <si>
    <t>Check the "Protect Sheet" two boxes right &gt;&gt;</t>
  </si>
  <si>
    <t>Select Unlocked Cells</t>
  </si>
  <si>
    <t>Format Cells</t>
  </si>
  <si>
    <t>Step</t>
  </si>
  <si>
    <t>Enter</t>
  </si>
  <si>
    <t>Follow Steps&gt;&gt;</t>
  </si>
  <si>
    <t xml:space="preserve">GOAL SEEK </t>
  </si>
  <si>
    <t>H =</t>
  </si>
  <si>
    <t>lbs</t>
  </si>
  <si>
    <t>Format</t>
  </si>
  <si>
    <t>V =</t>
  </si>
  <si>
    <t>llbs</t>
  </si>
  <si>
    <t>Horizontal force, H =</t>
  </si>
  <si>
    <t>TAN(A) =</t>
  </si>
  <si>
    <t>V/H</t>
  </si>
  <si>
    <t>Number</t>
  </si>
  <si>
    <t>Vertical force, V =</t>
  </si>
  <si>
    <t>=</t>
  </si>
  <si>
    <t>number</t>
  </si>
  <si>
    <t>Decimal Places</t>
  </si>
  <si>
    <t>Angle  A =</t>
  </si>
  <si>
    <t>ATAN(V/H)</t>
  </si>
  <si>
    <t>Resultant force, R =</t>
  </si>
  <si>
    <t>( H^2 + V^2 )^(1/2)</t>
  </si>
  <si>
    <t>radians</t>
  </si>
  <si>
    <t>A radians =</t>
  </si>
  <si>
    <t xml:space="preserve">57.3*A </t>
  </si>
  <si>
    <t>degrees</t>
  </si>
  <si>
    <t>Angle, A =</t>
  </si>
  <si>
    <t>57.30 * ATAN(V / H)</t>
  </si>
  <si>
    <t>57.3*A</t>
  </si>
  <si>
    <t>deg</t>
  </si>
  <si>
    <t>GOAL SEEK method</t>
  </si>
  <si>
    <t>Step-1  Select the green cell C38 containing a formula.</t>
  </si>
  <si>
    <t>Step-2  Select: DATA  &gt; What-If Analysis &gt; Goal Seek</t>
  </si>
  <si>
    <t>Step-3  To value: 14, for example</t>
  </si>
  <si>
    <t>Step-4  Pick cell containing value to be changed by Excel: C34 or C35 &gt; OK</t>
  </si>
  <si>
    <t>Select &gt; OK and "Goal Seek Status'&gt;&gt; will open &gt; OK</t>
  </si>
  <si>
    <t>EXAMPLE ONLY</t>
  </si>
  <si>
    <t>Average monthly production values include:</t>
  </si>
  <si>
    <t>3/19/20XX</t>
  </si>
  <si>
    <t>Name</t>
  </si>
  <si>
    <t xml:space="preserve">All </t>
  </si>
  <si>
    <t>Building Standard Features (except as noted above)</t>
  </si>
  <si>
    <t>*Due to fluctuating steel prices, the prices quoted here are good until March 16, 20XX.</t>
  </si>
  <si>
    <t>NOTE</t>
  </si>
  <si>
    <t>M258  MANUFACTURING OPERATIONS SPREADSHEETS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</si>
</sst>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quot;$&quot;#,##0.00"/>
    <numFmt numFmtId="165" formatCode="0.0"/>
    <numFmt numFmtId="166" formatCode="&quot;$&quot;#,##0"/>
    <numFmt numFmtId="167" formatCode="#,##0.0000"/>
    <numFmt numFmtId="168" formatCode="&quot;$&quot;#,##0.000"/>
    <numFmt numFmtId="169" formatCode="0.0%"/>
    <numFmt numFmtId="170" formatCode="0.0000"/>
    <numFmt numFmtId="171" formatCode="0.000000"/>
  </numFmts>
  <fonts count="27" x14ac:knownFonts="1">
    <font>
      <sz val="10"/>
      <name val="Arial"/>
    </font>
    <font>
      <sz val="8"/>
      <name val="Arial"/>
      <family val="2"/>
    </font>
    <font>
      <sz val="12"/>
      <name val="Times New Roman"/>
      <family val="1"/>
    </font>
    <font>
      <b/>
      <sz val="12"/>
      <name val="Times New Roman"/>
      <family val="1"/>
    </font>
    <font>
      <u/>
      <sz val="12"/>
      <name val="Times New Roman"/>
      <family val="1"/>
    </font>
    <font>
      <u/>
      <sz val="10"/>
      <color indexed="12"/>
      <name val="Arial"/>
      <family val="2"/>
    </font>
    <font>
      <b/>
      <sz val="12"/>
      <color indexed="17"/>
      <name val="Arial"/>
      <family val="2"/>
    </font>
    <font>
      <sz val="12"/>
      <name val="Arial"/>
      <family val="2"/>
    </font>
    <font>
      <b/>
      <sz val="12"/>
      <name val="Arial"/>
      <family val="2"/>
    </font>
    <font>
      <b/>
      <sz val="12"/>
      <color theme="1"/>
      <name val="Arial"/>
      <family val="2"/>
    </font>
    <font>
      <sz val="12"/>
      <color theme="1"/>
      <name val="Arial"/>
      <family val="2"/>
    </font>
    <font>
      <b/>
      <sz val="12"/>
      <color indexed="10"/>
      <name val="Arial"/>
      <family val="2"/>
    </font>
    <font>
      <u/>
      <sz val="12"/>
      <color indexed="12"/>
      <name val="Arial"/>
      <family val="2"/>
    </font>
    <font>
      <b/>
      <sz val="12"/>
      <color indexed="16"/>
      <name val="Verdana"/>
      <family val="2"/>
    </font>
    <font>
      <sz val="12"/>
      <color indexed="63"/>
      <name val="Verdana"/>
      <family val="2"/>
    </font>
    <font>
      <b/>
      <sz val="12"/>
      <color indexed="8"/>
      <name val="Verdana"/>
      <family val="2"/>
    </font>
    <font>
      <sz val="12"/>
      <color indexed="63"/>
      <name val="Times New Roman"/>
      <family val="1"/>
    </font>
    <font>
      <sz val="12"/>
      <color indexed="17"/>
      <name val="Arial"/>
      <family val="2"/>
    </font>
    <font>
      <b/>
      <sz val="12"/>
      <color rgb="FFFF0000"/>
      <name val="Arial"/>
      <family val="2"/>
    </font>
    <font>
      <b/>
      <u/>
      <sz val="12"/>
      <name val="Times New Roman"/>
      <family val="1"/>
    </font>
    <font>
      <u/>
      <sz val="12"/>
      <name val="Arial"/>
      <family val="2"/>
    </font>
    <font>
      <b/>
      <sz val="14"/>
      <name val="Arial"/>
      <family val="2"/>
    </font>
    <font>
      <b/>
      <u/>
      <sz val="12"/>
      <name val="Arial"/>
      <family val="2"/>
    </font>
    <font>
      <sz val="12"/>
      <color indexed="10"/>
      <name val="Arial"/>
      <family val="2"/>
    </font>
    <font>
      <b/>
      <sz val="12"/>
      <color indexed="12"/>
      <name val="Arial"/>
      <family val="2"/>
    </font>
    <font>
      <b/>
      <sz val="14"/>
      <name val="Times New Roman"/>
      <family val="1"/>
    </font>
    <font>
      <sz val="14"/>
      <name val="Arial"/>
      <family val="2"/>
    </font>
  </fonts>
  <fills count="1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indexed="13"/>
        <bgColor indexed="64"/>
      </patternFill>
    </fill>
    <fill>
      <patternFill patternType="solid">
        <fgColor indexed="40"/>
        <bgColor indexed="64"/>
      </patternFill>
    </fill>
    <fill>
      <patternFill patternType="solid">
        <fgColor indexed="11"/>
        <bgColor indexed="64"/>
      </patternFill>
    </fill>
    <fill>
      <patternFill patternType="solid">
        <fgColor rgb="FFFFC000"/>
        <bgColor indexed="64"/>
      </patternFill>
    </fill>
  </fills>
  <borders count="16">
    <border>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248">
    <xf numFmtId="0" fontId="0" fillId="0" borderId="0" xfId="0"/>
    <xf numFmtId="0" fontId="2" fillId="0" borderId="0" xfId="0" applyFont="1"/>
    <xf numFmtId="0" fontId="3" fillId="0" borderId="2" xfId="0" applyFont="1" applyBorder="1" applyAlignment="1">
      <alignment horizontal="righ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14" fontId="3" fillId="0" borderId="4" xfId="0" applyNumberFormat="1" applyFont="1" applyBorder="1" applyAlignment="1">
      <alignment vertical="top" wrapText="1"/>
    </xf>
    <xf numFmtId="0" fontId="3" fillId="0" borderId="5" xfId="0" applyFont="1" applyBorder="1" applyAlignment="1">
      <alignment horizontal="right" vertical="top" wrapText="1"/>
    </xf>
    <xf numFmtId="0" fontId="3" fillId="0" borderId="6" xfId="0" applyFont="1" applyBorder="1" applyAlignment="1">
      <alignment vertical="top" wrapText="1"/>
    </xf>
    <xf numFmtId="0" fontId="3" fillId="0" borderId="6" xfId="0" applyFont="1" applyBorder="1" applyAlignment="1">
      <alignment horizontal="right" vertical="top" wrapText="1"/>
    </xf>
    <xf numFmtId="0" fontId="3" fillId="0" borderId="7" xfId="0" applyFont="1" applyBorder="1" applyAlignment="1">
      <alignment vertical="top" wrapText="1"/>
    </xf>
    <xf numFmtId="0" fontId="4" fillId="0" borderId="0" xfId="0" applyFont="1"/>
    <xf numFmtId="14" fontId="4" fillId="0" borderId="0" xfId="0" applyNumberFormat="1" applyFont="1"/>
    <xf numFmtId="0" fontId="6" fillId="0" borderId="0" xfId="0" applyFont="1" applyAlignment="1">
      <alignment horizontal="left"/>
    </xf>
    <xf numFmtId="0" fontId="6" fillId="0" borderId="0" xfId="0" applyFont="1" applyAlignment="1">
      <alignment horizontal="center"/>
    </xf>
    <xf numFmtId="0" fontId="7" fillId="0" borderId="0" xfId="0" applyFont="1"/>
    <xf numFmtId="0" fontId="8" fillId="0" borderId="0" xfId="0" applyFont="1"/>
    <xf numFmtId="0" fontId="6" fillId="0" borderId="0" xfId="0" applyFont="1"/>
    <xf numFmtId="0" fontId="7" fillId="0" borderId="0" xfId="0" applyFont="1" applyProtection="1">
      <protection locked="0"/>
    </xf>
    <xf numFmtId="0" fontId="7" fillId="0" borderId="0" xfId="0" applyFont="1" applyAlignment="1">
      <alignment horizontal="left"/>
    </xf>
    <xf numFmtId="0" fontId="9" fillId="0" borderId="0" xfId="0" applyFont="1"/>
    <xf numFmtId="0" fontId="10" fillId="0" borderId="0" xfId="0" applyFont="1"/>
    <xf numFmtId="0" fontId="8" fillId="0" borderId="0" xfId="0" applyFont="1" applyAlignment="1">
      <alignment horizontal="right"/>
    </xf>
    <xf numFmtId="0" fontId="8" fillId="0" borderId="0" xfId="0" applyFont="1" applyAlignment="1">
      <alignment horizontal="left"/>
    </xf>
    <xf numFmtId="2" fontId="7" fillId="0" borderId="0" xfId="0" applyNumberFormat="1" applyFont="1"/>
    <xf numFmtId="0" fontId="8" fillId="0" borderId="14" xfId="0" applyFont="1" applyBorder="1" applyAlignment="1">
      <alignment horizontal="center"/>
    </xf>
    <xf numFmtId="0" fontId="8" fillId="0" borderId="8" xfId="0" applyFont="1" applyBorder="1" applyAlignment="1">
      <alignment horizontal="center"/>
    </xf>
    <xf numFmtId="0" fontId="8" fillId="0" borderId="15" xfId="0" applyFont="1" applyBorder="1" applyAlignment="1">
      <alignment horizontal="center"/>
    </xf>
    <xf numFmtId="2" fontId="7" fillId="0" borderId="12" xfId="0" applyNumberFormat="1" applyFont="1" applyBorder="1" applyAlignment="1">
      <alignment horizontal="center"/>
    </xf>
    <xf numFmtId="2" fontId="7" fillId="0" borderId="10" xfId="0" applyNumberFormat="1" applyFont="1" applyBorder="1" applyAlignment="1">
      <alignment horizontal="center"/>
    </xf>
    <xf numFmtId="2" fontId="7" fillId="0" borderId="0" xfId="0" applyNumberFormat="1" applyFont="1" applyBorder="1" applyAlignment="1">
      <alignment horizontal="center"/>
    </xf>
    <xf numFmtId="0" fontId="7" fillId="0" borderId="10" xfId="0" applyFont="1" applyBorder="1"/>
    <xf numFmtId="2" fontId="7" fillId="0" borderId="5" xfId="0" applyNumberFormat="1" applyFont="1" applyBorder="1" applyAlignment="1">
      <alignment horizontal="center"/>
    </xf>
    <xf numFmtId="2" fontId="7" fillId="0" borderId="1" xfId="0" applyNumberFormat="1" applyFont="1" applyBorder="1" applyAlignment="1">
      <alignment horizontal="center"/>
    </xf>
    <xf numFmtId="2" fontId="7" fillId="0" borderId="6" xfId="0" applyNumberFormat="1" applyFont="1" applyBorder="1" applyAlignment="1">
      <alignment horizontal="center"/>
    </xf>
    <xf numFmtId="0" fontId="7" fillId="0" borderId="1" xfId="0" applyFont="1" applyBorder="1"/>
    <xf numFmtId="0" fontId="11" fillId="0" borderId="0" xfId="0" applyFont="1" applyAlignment="1">
      <alignment horizontal="center"/>
    </xf>
    <xf numFmtId="0" fontId="8" fillId="0" borderId="0" xfId="0" applyFont="1" applyAlignment="1">
      <alignment horizontal="center"/>
    </xf>
    <xf numFmtId="0" fontId="7" fillId="0" borderId="2" xfId="0" applyFont="1" applyBorder="1" applyAlignment="1" applyProtection="1">
      <alignment horizontal="center"/>
      <protection locked="0"/>
    </xf>
    <xf numFmtId="2" fontId="7" fillId="0" borderId="3" xfId="0" applyNumberFormat="1" applyFont="1" applyBorder="1" applyAlignment="1" applyProtection="1">
      <alignment horizontal="center"/>
      <protection locked="0"/>
    </xf>
    <xf numFmtId="2" fontId="7" fillId="0" borderId="4" xfId="0" applyNumberFormat="1" applyFont="1" applyBorder="1" applyAlignment="1" applyProtection="1">
      <alignment horizontal="center"/>
      <protection locked="0"/>
    </xf>
    <xf numFmtId="0" fontId="7" fillId="0" borderId="0" xfId="0" applyFont="1" applyAlignment="1">
      <alignment horizontal="center"/>
    </xf>
    <xf numFmtId="0" fontId="7" fillId="0" borderId="12" xfId="0" applyFont="1" applyBorder="1" applyAlignment="1" applyProtection="1">
      <alignment horizontal="center"/>
      <protection locked="0"/>
    </xf>
    <xf numFmtId="2" fontId="7" fillId="0" borderId="0" xfId="0" applyNumberFormat="1" applyFont="1" applyBorder="1" applyAlignment="1" applyProtection="1">
      <alignment horizontal="center"/>
      <protection locked="0"/>
    </xf>
    <xf numFmtId="2" fontId="7" fillId="0" borderId="11" xfId="0" applyNumberFormat="1" applyFont="1" applyBorder="1" applyAlignment="1" applyProtection="1">
      <alignment horizontal="center"/>
      <protection locked="0"/>
    </xf>
    <xf numFmtId="0" fontId="7" fillId="0" borderId="5" xfId="0" applyFont="1" applyBorder="1" applyAlignment="1" applyProtection="1">
      <alignment horizontal="center"/>
      <protection locked="0"/>
    </xf>
    <xf numFmtId="2" fontId="7" fillId="0" borderId="6" xfId="0" applyNumberFormat="1" applyFont="1" applyBorder="1" applyAlignment="1" applyProtection="1">
      <alignment horizontal="center"/>
      <protection locked="0"/>
    </xf>
    <xf numFmtId="2" fontId="7" fillId="0" borderId="7" xfId="0" applyNumberFormat="1" applyFont="1" applyBorder="1" applyAlignment="1" applyProtection="1">
      <alignment horizontal="center"/>
      <protection locked="0"/>
    </xf>
    <xf numFmtId="2" fontId="8" fillId="0" borderId="0" xfId="0" applyNumberFormat="1" applyFont="1" applyAlignment="1">
      <alignment horizontal="center"/>
    </xf>
    <xf numFmtId="0" fontId="12" fillId="0" borderId="0" xfId="1" applyFont="1" applyFill="1" applyBorder="1" applyAlignment="1" applyProtection="1">
      <alignment horizontal="center" vertical="top" wrapText="1"/>
      <protection locked="0"/>
    </xf>
    <xf numFmtId="0" fontId="12" fillId="0" borderId="0" xfId="1" applyFont="1" applyAlignment="1" applyProtection="1"/>
    <xf numFmtId="0" fontId="13" fillId="0" borderId="0" xfId="0" applyFont="1"/>
    <xf numFmtId="0" fontId="14" fillId="0" borderId="0" xfId="0" applyFont="1"/>
    <xf numFmtId="0" fontId="15" fillId="0" borderId="0" xfId="0" applyFont="1"/>
    <xf numFmtId="0" fontId="16" fillId="0" borderId="0" xfId="0" applyFont="1"/>
    <xf numFmtId="0" fontId="8" fillId="0" borderId="0" xfId="0" applyFont="1" applyProtection="1">
      <protection locked="0"/>
    </xf>
    <xf numFmtId="0" fontId="8" fillId="0" borderId="0" xfId="0" applyFont="1" applyFill="1" applyAlignment="1">
      <alignment horizontal="left"/>
    </xf>
    <xf numFmtId="0" fontId="11" fillId="0" borderId="0" xfId="0" applyFont="1" applyFill="1" applyAlignment="1">
      <alignment horizontal="left"/>
    </xf>
    <xf numFmtId="0" fontId="7" fillId="0" borderId="0" xfId="0" applyFont="1" applyFill="1"/>
    <xf numFmtId="0" fontId="7" fillId="0" borderId="0" xfId="0" applyFont="1" applyFill="1" applyProtection="1">
      <protection locked="0"/>
    </xf>
    <xf numFmtId="0" fontId="8" fillId="0" borderId="0" xfId="0" applyFont="1" applyFill="1"/>
    <xf numFmtId="0" fontId="6" fillId="0" borderId="0" xfId="0" applyFont="1" applyProtection="1">
      <protection locked="0"/>
    </xf>
    <xf numFmtId="0" fontId="8" fillId="0" borderId="0" xfId="0" applyFont="1" applyAlignment="1" applyProtection="1">
      <alignment horizontal="left"/>
      <protection locked="0"/>
    </xf>
    <xf numFmtId="166" fontId="7" fillId="0" borderId="13" xfId="0" applyNumberFormat="1" applyFont="1" applyBorder="1" applyAlignment="1" applyProtection="1">
      <alignment horizontal="center"/>
      <protection locked="0"/>
    </xf>
    <xf numFmtId="166" fontId="7" fillId="0" borderId="0" xfId="0" applyNumberFormat="1" applyFont="1" applyBorder="1" applyAlignment="1">
      <alignment horizontal="center"/>
    </xf>
    <xf numFmtId="0" fontId="7" fillId="0" borderId="0" xfId="0" applyFont="1" applyBorder="1" applyProtection="1">
      <protection locked="0"/>
    </xf>
    <xf numFmtId="6" fontId="7" fillId="0" borderId="0" xfId="0" applyNumberFormat="1" applyFont="1" applyBorder="1" applyAlignment="1" applyProtection="1">
      <alignment horizontal="center"/>
      <protection locked="0"/>
    </xf>
    <xf numFmtId="166" fontId="7" fillId="0" borderId="10" xfId="0" applyNumberFormat="1" applyFont="1" applyBorder="1" applyAlignment="1" applyProtection="1">
      <alignment horizontal="center"/>
      <protection locked="0"/>
    </xf>
    <xf numFmtId="3" fontId="7" fillId="0" borderId="10" xfId="0" applyNumberFormat="1" applyFont="1" applyFill="1" applyBorder="1" applyAlignment="1" applyProtection="1">
      <alignment horizontal="center"/>
      <protection locked="0"/>
    </xf>
    <xf numFmtId="3" fontId="7" fillId="0" borderId="0" xfId="0" applyNumberFormat="1" applyFont="1" applyFill="1" applyBorder="1" applyAlignment="1">
      <alignment horizontal="center"/>
    </xf>
    <xf numFmtId="3" fontId="7" fillId="0" borderId="0" xfId="0" applyNumberFormat="1" applyFont="1" applyBorder="1" applyAlignment="1" applyProtection="1">
      <alignment horizontal="center"/>
      <protection locked="0"/>
    </xf>
    <xf numFmtId="9" fontId="7" fillId="0" borderId="1" xfId="0" applyNumberFormat="1" applyFont="1" applyBorder="1" applyAlignment="1" applyProtection="1">
      <alignment horizontal="center"/>
      <protection locked="0"/>
    </xf>
    <xf numFmtId="9" fontId="7" fillId="0" borderId="0" xfId="0" applyNumberFormat="1" applyFont="1" applyBorder="1" applyAlignment="1">
      <alignment horizontal="center"/>
    </xf>
    <xf numFmtId="0" fontId="7" fillId="0" borderId="0" xfId="0" applyFont="1" applyBorder="1" applyAlignment="1" applyProtection="1">
      <alignment horizontal="center"/>
      <protection locked="0"/>
    </xf>
    <xf numFmtId="166" fontId="8" fillId="0" borderId="0" xfId="0" applyNumberFormat="1" applyFont="1" applyAlignment="1">
      <alignment horizontal="center"/>
    </xf>
    <xf numFmtId="3" fontId="8" fillId="0" borderId="0" xfId="0" applyNumberFormat="1" applyFont="1" applyAlignment="1">
      <alignment horizontal="center"/>
    </xf>
    <xf numFmtId="0" fontId="8" fillId="0" borderId="0" xfId="0" applyFont="1" applyAlignment="1" applyProtection="1">
      <alignment horizontal="right"/>
      <protection locked="0"/>
    </xf>
    <xf numFmtId="0" fontId="7" fillId="0" borderId="10" xfId="0" applyFont="1" applyBorder="1" applyAlignment="1" applyProtection="1">
      <alignment horizontal="center"/>
      <protection locked="0"/>
    </xf>
    <xf numFmtId="0" fontId="7" fillId="0" borderId="0" xfId="0" applyFont="1" applyAlignment="1">
      <alignment horizontal="right"/>
    </xf>
    <xf numFmtId="9" fontId="7" fillId="0" borderId="0" xfId="0" applyNumberFormat="1" applyFont="1" applyBorder="1" applyAlignment="1" applyProtection="1">
      <alignment horizontal="center"/>
      <protection locked="0"/>
    </xf>
    <xf numFmtId="0" fontId="6" fillId="0" borderId="0" xfId="0" applyFont="1" applyAlignment="1">
      <alignment horizontal="right"/>
    </xf>
    <xf numFmtId="166" fontId="7" fillId="0" borderId="0" xfId="0" applyNumberFormat="1" applyFont="1" applyAlignment="1">
      <alignment horizontal="center"/>
    </xf>
    <xf numFmtId="166" fontId="7" fillId="0" borderId="0" xfId="0" applyNumberFormat="1" applyFont="1" applyBorder="1" applyAlignment="1" applyProtection="1">
      <alignment horizontal="center"/>
      <protection locked="0"/>
    </xf>
    <xf numFmtId="0" fontId="8" fillId="0" borderId="0" xfId="0" applyFont="1" applyBorder="1" applyAlignment="1" applyProtection="1">
      <alignment horizontal="right"/>
      <protection locked="0"/>
    </xf>
    <xf numFmtId="166" fontId="7" fillId="0" borderId="1" xfId="0" applyNumberFormat="1" applyFont="1" applyBorder="1" applyAlignment="1" applyProtection="1">
      <alignment horizontal="center"/>
      <protection locked="0"/>
    </xf>
    <xf numFmtId="0" fontId="8" fillId="0" borderId="0" xfId="0" applyFont="1" applyFill="1" applyBorder="1" applyAlignment="1">
      <alignment horizontal="right"/>
    </xf>
    <xf numFmtId="0" fontId="8" fillId="0" borderId="0" xfId="0" applyFont="1" applyFill="1" applyBorder="1" applyAlignment="1" applyProtection="1">
      <alignment horizontal="right"/>
      <protection locked="0"/>
    </xf>
    <xf numFmtId="9" fontId="7" fillId="0" borderId="0" xfId="0" applyNumberFormat="1" applyFont="1" applyAlignment="1">
      <alignment horizontal="center"/>
    </xf>
    <xf numFmtId="4" fontId="8" fillId="0" borderId="0" xfId="0" applyNumberFormat="1" applyFont="1" applyAlignment="1">
      <alignment horizontal="center"/>
    </xf>
    <xf numFmtId="6" fontId="7" fillId="0" borderId="0" xfId="0" applyNumberFormat="1" applyFont="1" applyAlignment="1" applyProtection="1">
      <alignment horizontal="center"/>
      <protection locked="0"/>
    </xf>
    <xf numFmtId="0" fontId="7" fillId="0" borderId="0" xfId="0" applyFont="1" applyBorder="1"/>
    <xf numFmtId="0" fontId="7" fillId="0" borderId="0" xfId="0" applyFont="1" applyBorder="1" applyAlignment="1">
      <alignment horizontal="center"/>
    </xf>
    <xf numFmtId="164" fontId="7" fillId="0" borderId="0" xfId="0" applyNumberFormat="1" applyFont="1" applyBorder="1" applyAlignment="1">
      <alignment horizontal="center"/>
    </xf>
    <xf numFmtId="0" fontId="8" fillId="0" borderId="0" xfId="0" applyFont="1" applyBorder="1" applyAlignment="1">
      <alignment horizontal="left"/>
    </xf>
    <xf numFmtId="167" fontId="7" fillId="0" borderId="0" xfId="0" applyNumberFormat="1" applyFont="1" applyAlignment="1" applyProtection="1">
      <alignment horizontal="left"/>
      <protection locked="0"/>
    </xf>
    <xf numFmtId="166" fontId="7" fillId="0" borderId="0" xfId="0" applyNumberFormat="1" applyFont="1" applyFill="1" applyBorder="1" applyAlignment="1">
      <alignment horizontal="center"/>
    </xf>
    <xf numFmtId="9" fontId="7" fillId="0" borderId="13" xfId="0" applyNumberFormat="1" applyFont="1" applyBorder="1" applyAlignment="1" applyProtection="1">
      <alignment horizontal="center"/>
      <protection locked="0"/>
    </xf>
    <xf numFmtId="2" fontId="7" fillId="0" borderId="13" xfId="0" applyNumberFormat="1" applyFont="1" applyBorder="1" applyAlignment="1" applyProtection="1">
      <alignment horizontal="center"/>
      <protection locked="0"/>
    </xf>
    <xf numFmtId="2" fontId="7" fillId="0" borderId="10" xfId="0" applyNumberFormat="1" applyFont="1" applyBorder="1" applyAlignment="1" applyProtection="1">
      <alignment horizontal="center"/>
      <protection locked="0"/>
    </xf>
    <xf numFmtId="8" fontId="7" fillId="0" borderId="10" xfId="0" applyNumberFormat="1" applyFont="1" applyBorder="1" applyAlignment="1" applyProtection="1">
      <alignment horizontal="center"/>
      <protection locked="0"/>
    </xf>
    <xf numFmtId="8" fontId="7" fillId="0" borderId="1" xfId="0" applyNumberFormat="1" applyFont="1" applyBorder="1" applyAlignment="1" applyProtection="1">
      <alignment horizontal="center"/>
      <protection locked="0"/>
    </xf>
    <xf numFmtId="2" fontId="7" fillId="0" borderId="0" xfId="0" applyNumberFormat="1" applyFont="1" applyAlignment="1">
      <alignment horizontal="center"/>
    </xf>
    <xf numFmtId="1" fontId="8" fillId="0" borderId="0" xfId="0" applyNumberFormat="1" applyFont="1" applyAlignment="1">
      <alignment horizontal="center"/>
    </xf>
    <xf numFmtId="0" fontId="8" fillId="0" borderId="0" xfId="0" applyFont="1" applyBorder="1" applyAlignment="1">
      <alignment horizontal="right"/>
    </xf>
    <xf numFmtId="8" fontId="7" fillId="0" borderId="0" xfId="0" applyNumberFormat="1" applyFont="1" applyBorder="1" applyAlignment="1" applyProtection="1">
      <alignment horizontal="center"/>
      <protection locked="0"/>
    </xf>
    <xf numFmtId="0" fontId="7" fillId="0" borderId="8" xfId="0" applyFont="1" applyBorder="1" applyAlignment="1" applyProtection="1">
      <alignment horizontal="center"/>
      <protection locked="0"/>
    </xf>
    <xf numFmtId="0" fontId="8" fillId="2" borderId="0" xfId="0" applyFont="1" applyFill="1" applyAlignment="1">
      <alignment horizontal="right"/>
    </xf>
    <xf numFmtId="0" fontId="7" fillId="2" borderId="13" xfId="0" applyFont="1" applyFill="1" applyBorder="1" applyAlignment="1" applyProtection="1">
      <alignment horizontal="center"/>
      <protection locked="0"/>
    </xf>
    <xf numFmtId="0" fontId="7" fillId="2" borderId="0" xfId="0" applyFont="1" applyFill="1"/>
    <xf numFmtId="0" fontId="7" fillId="2" borderId="13" xfId="0" applyFont="1" applyFill="1" applyBorder="1" applyAlignment="1">
      <alignment horizontal="center"/>
    </xf>
    <xf numFmtId="0" fontId="7" fillId="2" borderId="10" xfId="0" applyFont="1" applyFill="1" applyBorder="1" applyAlignment="1" applyProtection="1">
      <alignment horizontal="center"/>
      <protection locked="0"/>
    </xf>
    <xf numFmtId="0" fontId="7" fillId="2" borderId="10" xfId="0" applyFont="1" applyFill="1" applyBorder="1" applyAlignment="1">
      <alignment horizontal="center"/>
    </xf>
    <xf numFmtId="164" fontId="7" fillId="2" borderId="10" xfId="0" applyNumberFormat="1" applyFont="1" applyFill="1" applyBorder="1" applyAlignment="1" applyProtection="1">
      <alignment horizontal="center"/>
      <protection locked="0"/>
    </xf>
    <xf numFmtId="164" fontId="7" fillId="2" borderId="10" xfId="0" applyNumberFormat="1" applyFont="1" applyFill="1" applyBorder="1" applyAlignment="1">
      <alignment horizontal="center"/>
    </xf>
    <xf numFmtId="0" fontId="7" fillId="0" borderId="10" xfId="0" applyFont="1" applyBorder="1" applyProtection="1">
      <protection locked="0"/>
    </xf>
    <xf numFmtId="0" fontId="8" fillId="3" borderId="0" xfId="0" applyFont="1" applyFill="1" applyBorder="1" applyAlignment="1">
      <alignment horizontal="right"/>
    </xf>
    <xf numFmtId="0" fontId="7" fillId="3" borderId="10" xfId="0" applyFont="1" applyFill="1" applyBorder="1" applyAlignment="1" applyProtection="1">
      <alignment horizontal="center"/>
      <protection locked="0"/>
    </xf>
    <xf numFmtId="0" fontId="7" fillId="3" borderId="0" xfId="0" applyFont="1" applyFill="1" applyBorder="1"/>
    <xf numFmtId="0" fontId="7" fillId="3" borderId="10" xfId="0" applyFont="1" applyFill="1" applyBorder="1" applyAlignment="1">
      <alignment horizontal="center"/>
    </xf>
    <xf numFmtId="0" fontId="6" fillId="0" borderId="0" xfId="0" applyFont="1" applyFill="1" applyBorder="1"/>
    <xf numFmtId="0" fontId="7" fillId="0" borderId="0" xfId="0" applyFont="1" applyFill="1" applyBorder="1"/>
    <xf numFmtId="0" fontId="8" fillId="4" borderId="0" xfId="0" applyFont="1" applyFill="1" applyBorder="1" applyAlignment="1">
      <alignment horizontal="right"/>
    </xf>
    <xf numFmtId="0" fontId="7" fillId="4" borderId="10" xfId="0" applyFont="1" applyFill="1" applyBorder="1" applyAlignment="1" applyProtection="1">
      <alignment horizontal="center"/>
      <protection locked="0"/>
    </xf>
    <xf numFmtId="0" fontId="7" fillId="4" borderId="10" xfId="0" applyFont="1" applyFill="1" applyBorder="1" applyAlignment="1">
      <alignment horizontal="center"/>
    </xf>
    <xf numFmtId="0" fontId="7" fillId="4" borderId="0" xfId="0" applyFont="1" applyFill="1" applyBorder="1"/>
    <xf numFmtId="0" fontId="7" fillId="4" borderId="1" xfId="0" applyFont="1" applyFill="1" applyBorder="1" applyAlignment="1" applyProtection="1">
      <alignment horizontal="center"/>
      <protection locked="0"/>
    </xf>
    <xf numFmtId="0" fontId="7" fillId="4" borderId="1" xfId="0" applyFont="1" applyFill="1" applyBorder="1" applyAlignment="1">
      <alignment horizontal="center"/>
    </xf>
    <xf numFmtId="164" fontId="8" fillId="0" borderId="0" xfId="0" applyNumberFormat="1" applyFont="1" applyAlignment="1">
      <alignment horizontal="center"/>
    </xf>
    <xf numFmtId="164" fontId="8" fillId="0" borderId="0" xfId="0" applyNumberFormat="1" applyFont="1" applyFill="1" applyBorder="1" applyAlignment="1">
      <alignment horizontal="center"/>
    </xf>
    <xf numFmtId="165" fontId="8" fillId="0" borderId="0" xfId="0" applyNumberFormat="1" applyFont="1" applyAlignment="1">
      <alignment horizontal="center"/>
    </xf>
    <xf numFmtId="0" fontId="8" fillId="0" borderId="0" xfId="0" applyFont="1" applyFill="1" applyAlignment="1">
      <alignment horizontal="right"/>
    </xf>
    <xf numFmtId="0" fontId="7" fillId="0" borderId="13" xfId="0" applyFont="1" applyFill="1" applyBorder="1" applyAlignment="1" applyProtection="1">
      <alignment horizontal="center"/>
      <protection locked="0"/>
    </xf>
    <xf numFmtId="0" fontId="7" fillId="0" borderId="10" xfId="0"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7" fillId="0" borderId="13" xfId="0" applyFont="1" applyBorder="1" applyAlignment="1" applyProtection="1">
      <alignment horizontal="center"/>
      <protection locked="0"/>
    </xf>
    <xf numFmtId="2" fontId="7" fillId="0" borderId="1" xfId="0" applyNumberFormat="1" applyFont="1" applyBorder="1" applyAlignment="1" applyProtection="1">
      <alignment horizontal="center"/>
      <protection locked="0"/>
    </xf>
    <xf numFmtId="2" fontId="7" fillId="0" borderId="8" xfId="0" applyNumberFormat="1" applyFont="1" applyBorder="1" applyAlignment="1" applyProtection="1">
      <alignment horizontal="center"/>
      <protection locked="0"/>
    </xf>
    <xf numFmtId="169" fontId="8" fillId="0" borderId="0" xfId="0" applyNumberFormat="1" applyFont="1" applyAlignment="1">
      <alignment horizontal="center"/>
    </xf>
    <xf numFmtId="0" fontId="7" fillId="0" borderId="1" xfId="0" applyFont="1" applyBorder="1" applyAlignment="1" applyProtection="1">
      <alignment horizontal="center"/>
      <protection locked="0"/>
    </xf>
    <xf numFmtId="168" fontId="7" fillId="0" borderId="10" xfId="0" applyNumberFormat="1" applyFont="1" applyBorder="1" applyAlignment="1" applyProtection="1">
      <alignment horizontal="center"/>
      <protection locked="0"/>
    </xf>
    <xf numFmtId="164" fontId="7" fillId="0" borderId="10" xfId="0" applyNumberFormat="1" applyFont="1" applyBorder="1" applyAlignment="1" applyProtection="1">
      <alignment horizontal="center"/>
      <protection locked="0"/>
    </xf>
    <xf numFmtId="164" fontId="7" fillId="0" borderId="0" xfId="0" applyNumberFormat="1" applyFont="1" applyAlignment="1">
      <alignment horizontal="center"/>
    </xf>
    <xf numFmtId="168" fontId="7" fillId="0" borderId="1" xfId="0" applyNumberFormat="1" applyFont="1" applyBorder="1" applyAlignment="1" applyProtection="1">
      <alignment horizontal="center"/>
      <protection locked="0"/>
    </xf>
    <xf numFmtId="168" fontId="7" fillId="0" borderId="0" xfId="0" applyNumberFormat="1" applyFont="1" applyAlignment="1">
      <alignment horizontal="center"/>
    </xf>
    <xf numFmtId="0" fontId="17" fillId="0" borderId="0" xfId="0" applyFont="1"/>
    <xf numFmtId="0" fontId="18" fillId="0" borderId="0" xfId="0" applyFont="1"/>
    <xf numFmtId="0" fontId="2" fillId="0" borderId="0" xfId="0" applyFont="1" applyAlignment="1">
      <alignment horizontal="right"/>
    </xf>
    <xf numFmtId="0" fontId="3" fillId="0" borderId="0" xfId="0" applyFont="1" applyAlignment="1">
      <alignment horizontal="center"/>
    </xf>
    <xf numFmtId="0" fontId="2" fillId="0" borderId="8" xfId="0" applyFont="1" applyBorder="1" applyAlignment="1">
      <alignment horizontal="right" vertical="top" wrapText="1"/>
    </xf>
    <xf numFmtId="0" fontId="3" fillId="0" borderId="9" xfId="0" applyFont="1" applyBorder="1" applyAlignment="1">
      <alignment horizontal="center" vertical="top" wrapText="1"/>
    </xf>
    <xf numFmtId="0" fontId="2" fillId="0" borderId="9" xfId="0" applyFont="1" applyBorder="1" applyAlignment="1">
      <alignment horizontal="right" vertical="top" wrapText="1"/>
    </xf>
    <xf numFmtId="20" fontId="3" fillId="0" borderId="9" xfId="0" applyNumberFormat="1" applyFont="1" applyBorder="1" applyAlignment="1">
      <alignment horizontal="center" vertical="top" wrapText="1"/>
    </xf>
    <xf numFmtId="0" fontId="2" fillId="0" borderId="1" xfId="0" applyFont="1" applyBorder="1" applyAlignment="1">
      <alignment horizontal="right" vertical="top" wrapText="1"/>
    </xf>
    <xf numFmtId="0" fontId="3" fillId="0" borderId="7" xfId="0" applyFont="1" applyBorder="1" applyAlignment="1">
      <alignment horizontal="center" vertical="top" wrapText="1"/>
    </xf>
    <xf numFmtId="0" fontId="2" fillId="0" borderId="7" xfId="0" applyFont="1" applyBorder="1" applyAlignment="1">
      <alignment horizontal="right" vertical="top" wrapText="1"/>
    </xf>
    <xf numFmtId="0" fontId="3" fillId="0" borderId="7" xfId="0" applyFont="1" applyBorder="1" applyAlignment="1">
      <alignment horizontal="right" vertical="top" wrapText="1"/>
    </xf>
    <xf numFmtId="0" fontId="2" fillId="0" borderId="7" xfId="0" applyFont="1" applyBorder="1" applyAlignment="1">
      <alignment horizontal="center" vertical="top" wrapText="1"/>
    </xf>
    <xf numFmtId="0" fontId="3" fillId="0" borderId="8" xfId="0" applyFont="1" applyBorder="1" applyAlignment="1">
      <alignment horizontal="right" vertical="top" wrapText="1"/>
    </xf>
    <xf numFmtId="0" fontId="3" fillId="0" borderId="9" xfId="0" applyFont="1" applyBorder="1" applyAlignment="1">
      <alignment vertical="top" wrapText="1"/>
    </xf>
    <xf numFmtId="0" fontId="2" fillId="0" borderId="7" xfId="0" applyFont="1" applyBorder="1" applyAlignment="1">
      <alignment vertical="top" wrapText="1"/>
    </xf>
    <xf numFmtId="8" fontId="2" fillId="0" borderId="7" xfId="0" applyNumberFormat="1" applyFont="1" applyBorder="1" applyAlignment="1">
      <alignment horizontal="center" vertical="top" wrapText="1"/>
    </xf>
    <xf numFmtId="0" fontId="2" fillId="0" borderId="2" xfId="0" applyFont="1" applyBorder="1" applyAlignment="1">
      <alignment vertical="top" wrapText="1"/>
    </xf>
    <xf numFmtId="0" fontId="2" fillId="0" borderId="3" xfId="0" applyFont="1" applyBorder="1" applyAlignment="1">
      <alignment horizontal="center" vertical="top" wrapText="1"/>
    </xf>
    <xf numFmtId="4" fontId="2" fillId="0" borderId="4" xfId="0" applyNumberFormat="1" applyFont="1" applyBorder="1" applyAlignment="1">
      <alignment vertical="top" wrapText="1"/>
    </xf>
    <xf numFmtId="0" fontId="2" fillId="0" borderId="12" xfId="0" applyFont="1" applyBorder="1" applyAlignment="1">
      <alignment vertical="top" wrapText="1"/>
    </xf>
    <xf numFmtId="0" fontId="2" fillId="0" borderId="0" xfId="0" applyFont="1" applyAlignment="1">
      <alignment horizontal="center" vertical="top" wrapText="1"/>
    </xf>
    <xf numFmtId="0" fontId="2" fillId="0" borderId="11" xfId="0" applyFont="1" applyBorder="1" applyAlignment="1">
      <alignment vertical="top" wrapText="1"/>
    </xf>
    <xf numFmtId="0" fontId="19" fillId="0" borderId="12" xfId="0" applyFont="1" applyBorder="1" applyAlignment="1">
      <alignment horizontal="center" vertical="top" wrapText="1"/>
    </xf>
    <xf numFmtId="0" fontId="3" fillId="0" borderId="0" xfId="0" applyFont="1" applyAlignment="1">
      <alignment horizontal="center" vertical="top" wrapText="1"/>
    </xf>
    <xf numFmtId="4" fontId="3" fillId="0" borderId="11" xfId="0" applyNumberFormat="1" applyFont="1" applyBorder="1" applyAlignment="1">
      <alignment vertical="top" wrapText="1"/>
    </xf>
    <xf numFmtId="0" fontId="3" fillId="0" borderId="12"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4" fontId="3" fillId="0" borderId="7" xfId="0" applyNumberFormat="1" applyFont="1" applyBorder="1" applyAlignment="1">
      <alignment vertical="top" wrapText="1"/>
    </xf>
    <xf numFmtId="0" fontId="11" fillId="0" borderId="0" xfId="0" applyFont="1" applyAlignment="1">
      <alignment horizontal="left"/>
    </xf>
    <xf numFmtId="0" fontId="7" fillId="0" borderId="0" xfId="0" applyFont="1" applyBorder="1" applyAlignment="1">
      <alignment vertical="top" wrapText="1"/>
    </xf>
    <xf numFmtId="0" fontId="11" fillId="0" borderId="0" xfId="0" applyFont="1"/>
    <xf numFmtId="0" fontId="8" fillId="0" borderId="0" xfId="0" applyFont="1" applyAlignment="1"/>
    <xf numFmtId="0" fontId="8" fillId="0" borderId="0" xfId="0" applyFont="1" applyBorder="1" applyAlignment="1">
      <alignment vertical="top" wrapText="1"/>
    </xf>
    <xf numFmtId="0" fontId="8" fillId="0" borderId="0" xfId="0" applyFont="1" applyBorder="1" applyAlignment="1">
      <alignment horizontal="right" vertical="top" wrapText="1"/>
    </xf>
    <xf numFmtId="14" fontId="8" fillId="0" borderId="0" xfId="0" applyNumberFormat="1" applyFont="1" applyBorder="1" applyAlignment="1">
      <alignment vertical="top" wrapText="1"/>
    </xf>
    <xf numFmtId="0" fontId="8" fillId="0" borderId="0" xfId="0" applyFont="1" applyBorder="1" applyAlignment="1"/>
    <xf numFmtId="0" fontId="8" fillId="0" borderId="0" xfId="0" applyFont="1" applyBorder="1" applyAlignment="1">
      <alignment horizontal="center" vertical="top" wrapText="1"/>
    </xf>
    <xf numFmtId="0" fontId="7" fillId="0" borderId="0" xfId="0" applyFont="1" applyBorder="1" applyAlignment="1">
      <alignment horizontal="right" vertical="top" wrapText="1"/>
    </xf>
    <xf numFmtId="20" fontId="8" fillId="0" borderId="0" xfId="0" applyNumberFormat="1" applyFont="1" applyBorder="1" applyAlignment="1">
      <alignment horizontal="center" vertical="top" wrapText="1"/>
    </xf>
    <xf numFmtId="0" fontId="8" fillId="0" borderId="0" xfId="0" applyFont="1" applyBorder="1" applyAlignment="1">
      <alignment horizontal="left" vertical="top" wrapText="1"/>
    </xf>
    <xf numFmtId="0" fontId="7" fillId="0" borderId="0" xfId="0" applyFont="1" applyAlignment="1"/>
    <xf numFmtId="0" fontId="7" fillId="0" borderId="0" xfId="0" applyFont="1" applyBorder="1" applyAlignment="1">
      <alignment horizontal="center" vertical="top" wrapText="1"/>
    </xf>
    <xf numFmtId="8" fontId="7" fillId="0" borderId="0" xfId="0" applyNumberFormat="1" applyFont="1" applyBorder="1" applyAlignment="1">
      <alignment horizontal="center" vertical="top" wrapText="1"/>
    </xf>
    <xf numFmtId="0" fontId="7" fillId="0" borderId="0" xfId="0" applyFont="1" applyBorder="1" applyAlignment="1">
      <alignment horizontal="left" vertical="top" wrapText="1"/>
    </xf>
    <xf numFmtId="4" fontId="7" fillId="0" borderId="0" xfId="0" applyNumberFormat="1" applyFont="1" applyBorder="1" applyAlignment="1">
      <alignment vertical="top" wrapText="1"/>
    </xf>
    <xf numFmtId="4" fontId="8" fillId="0" borderId="0" xfId="0" applyNumberFormat="1" applyFont="1" applyBorder="1" applyAlignment="1">
      <alignment vertical="top" wrapText="1"/>
    </xf>
    <xf numFmtId="0" fontId="7" fillId="0" borderId="0" xfId="0" applyFont="1" applyBorder="1" applyAlignment="1"/>
    <xf numFmtId="0" fontId="7" fillId="0" borderId="0" xfId="0" applyFont="1" applyBorder="1" applyAlignment="1">
      <alignment horizontal="right"/>
    </xf>
    <xf numFmtId="14" fontId="20" fillId="0" borderId="0" xfId="0" applyNumberFormat="1" applyFont="1" applyBorder="1" applyAlignment="1">
      <alignment horizontal="left"/>
    </xf>
    <xf numFmtId="0" fontId="8" fillId="0" borderId="0" xfId="0" applyFont="1" applyBorder="1"/>
    <xf numFmtId="0" fontId="20" fillId="0" borderId="0" xfId="0" applyFont="1" applyBorder="1"/>
    <xf numFmtId="0" fontId="8" fillId="0" borderId="0" xfId="0" applyFont="1" applyFill="1" applyBorder="1"/>
    <xf numFmtId="0" fontId="21" fillId="0" borderId="0" xfId="0" applyFont="1" applyAlignment="1">
      <alignment horizontal="left"/>
    </xf>
    <xf numFmtId="0" fontId="6" fillId="5" borderId="0" xfId="0" applyFont="1" applyFill="1"/>
    <xf numFmtId="0" fontId="7" fillId="5" borderId="0" xfId="0" applyFont="1" applyFill="1"/>
    <xf numFmtId="0" fontId="8" fillId="5" borderId="0" xfId="0" applyFont="1" applyFill="1" applyAlignment="1">
      <alignment horizontal="left"/>
    </xf>
    <xf numFmtId="0" fontId="8" fillId="5" borderId="0" xfId="0" applyFont="1" applyFill="1"/>
    <xf numFmtId="0" fontId="22" fillId="0" borderId="0" xfId="0" applyFont="1"/>
    <xf numFmtId="0" fontId="21" fillId="0" borderId="0" xfId="0" applyFont="1"/>
    <xf numFmtId="0" fontId="21" fillId="0" borderId="0" xfId="0" applyFont="1" applyFill="1" applyBorder="1"/>
    <xf numFmtId="15" fontId="7" fillId="0" borderId="0" xfId="0" applyNumberFormat="1" applyFont="1"/>
    <xf numFmtId="0" fontId="23" fillId="0" borderId="0" xfId="0" applyFont="1" applyAlignment="1">
      <alignment horizontal="left"/>
    </xf>
    <xf numFmtId="0" fontId="10" fillId="0" borderId="0" xfId="0" applyFont="1" applyAlignment="1">
      <alignment horizontal="right"/>
    </xf>
    <xf numFmtId="0" fontId="10" fillId="0" borderId="0" xfId="0" applyFont="1" applyProtection="1">
      <protection locked="0"/>
    </xf>
    <xf numFmtId="2" fontId="8" fillId="0" borderId="0" xfId="0" applyNumberFormat="1" applyFont="1" applyAlignment="1" applyProtection="1">
      <alignment horizontal="center"/>
      <protection locked="0"/>
    </xf>
    <xf numFmtId="0" fontId="9" fillId="0" borderId="0" xfId="0" applyFont="1" applyProtection="1">
      <protection locked="0"/>
    </xf>
    <xf numFmtId="0" fontId="10" fillId="0" borderId="0" xfId="0" applyFont="1" applyAlignment="1" applyProtection="1">
      <alignment horizontal="left"/>
      <protection locked="0"/>
    </xf>
    <xf numFmtId="0" fontId="10" fillId="0" borderId="0" xfId="0" quotePrefix="1" applyFont="1" applyAlignment="1" applyProtection="1">
      <alignment horizontal="right"/>
      <protection locked="0"/>
    </xf>
    <xf numFmtId="170" fontId="8" fillId="0" borderId="0" xfId="0" applyNumberFormat="1" applyFont="1" applyAlignment="1" applyProtection="1">
      <alignment horizontal="center"/>
      <protection locked="0"/>
    </xf>
    <xf numFmtId="171" fontId="8" fillId="0" borderId="0" xfId="0" applyNumberFormat="1" applyFont="1" applyAlignment="1" applyProtection="1">
      <alignment horizontal="center"/>
      <protection locked="0"/>
    </xf>
    <xf numFmtId="0" fontId="8" fillId="0" borderId="0" xfId="0" applyFont="1" applyAlignment="1" applyProtection="1">
      <alignment horizontal="center"/>
      <protection locked="0"/>
    </xf>
    <xf numFmtId="2" fontId="8" fillId="0" borderId="0" xfId="0" applyNumberFormat="1"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2" fontId="9" fillId="0" borderId="0" xfId="0" applyNumberFormat="1" applyFont="1" applyAlignment="1" applyProtection="1">
      <alignment horizontal="left"/>
      <protection locked="0"/>
    </xf>
    <xf numFmtId="0" fontId="10" fillId="0" borderId="0" xfId="0" applyFont="1" applyAlignment="1">
      <alignment horizontal="left"/>
    </xf>
    <xf numFmtId="2" fontId="8" fillId="7" borderId="8" xfId="0" applyNumberFormat="1" applyFont="1" applyFill="1" applyBorder="1" applyAlignment="1" applyProtection="1">
      <alignment horizontal="left"/>
      <protection locked="0"/>
    </xf>
    <xf numFmtId="0" fontId="9" fillId="0" borderId="0" xfId="0" applyFont="1" applyAlignment="1">
      <alignment horizontal="left"/>
    </xf>
    <xf numFmtId="2" fontId="8" fillId="6" borderId="8" xfId="0" applyNumberFormat="1" applyFont="1" applyFill="1" applyBorder="1" applyAlignment="1" applyProtection="1">
      <alignment horizontal="left"/>
      <protection locked="0"/>
    </xf>
    <xf numFmtId="170" fontId="9" fillId="0" borderId="0" xfId="0" applyNumberFormat="1" applyFont="1" applyAlignment="1" applyProtection="1">
      <alignment horizontal="left"/>
      <protection locked="0"/>
    </xf>
    <xf numFmtId="0" fontId="8" fillId="0" borderId="0" xfId="0" quotePrefix="1" applyFont="1" applyAlignment="1">
      <alignment horizontal="right"/>
    </xf>
    <xf numFmtId="165" fontId="8" fillId="8" borderId="8" xfId="0" applyNumberFormat="1" applyFont="1" applyFill="1" applyBorder="1" applyAlignment="1" applyProtection="1">
      <alignment horizontal="left"/>
      <protection locked="0"/>
    </xf>
    <xf numFmtId="2" fontId="8" fillId="9" borderId="8" xfId="0" applyNumberFormat="1" applyFont="1" applyFill="1" applyBorder="1" applyAlignment="1" applyProtection="1">
      <alignment horizontal="left"/>
      <protection locked="0"/>
    </xf>
    <xf numFmtId="0" fontId="24" fillId="0" borderId="0" xfId="0" applyFont="1" applyAlignment="1">
      <alignment horizontal="left"/>
    </xf>
    <xf numFmtId="0" fontId="10" fillId="0" borderId="0" xfId="0" applyFont="1" applyAlignment="1" applyProtection="1">
      <alignment horizontal="right"/>
      <protection locked="0"/>
    </xf>
    <xf numFmtId="1" fontId="11" fillId="0" borderId="0" xfId="0" applyNumberFormat="1" applyFont="1" applyAlignment="1" applyProtection="1">
      <alignment horizontal="center"/>
      <protection locked="0"/>
    </xf>
    <xf numFmtId="0" fontId="9" fillId="0" borderId="0" xfId="0" applyFont="1" applyAlignment="1" applyProtection="1">
      <alignment horizontal="right"/>
    </xf>
    <xf numFmtId="0" fontId="9" fillId="0" borderId="0" xfId="0" applyFont="1" applyAlignment="1" applyProtection="1">
      <alignment horizontal="left"/>
    </xf>
    <xf numFmtId="0" fontId="10" fillId="0" borderId="0" xfId="0" applyFont="1" applyProtection="1"/>
    <xf numFmtId="0" fontId="10" fillId="0" borderId="0" xfId="0" applyFont="1" applyAlignment="1" applyProtection="1">
      <alignment horizontal="right"/>
    </xf>
    <xf numFmtId="170" fontId="9" fillId="0" borderId="0" xfId="0" applyNumberFormat="1" applyFont="1" applyAlignment="1" applyProtection="1">
      <alignment horizontal="left"/>
    </xf>
    <xf numFmtId="0" fontId="9" fillId="0" borderId="0" xfId="0" applyFont="1" applyProtection="1"/>
    <xf numFmtId="0" fontId="10" fillId="0" borderId="0" xfId="0" applyFont="1" applyAlignment="1" applyProtection="1">
      <alignment horizontal="left"/>
    </xf>
    <xf numFmtId="2" fontId="9" fillId="0" borderId="0" xfId="0" applyNumberFormat="1" applyFont="1" applyAlignment="1" applyProtection="1">
      <alignment horizontal="left"/>
    </xf>
    <xf numFmtId="0" fontId="9" fillId="0" borderId="0" xfId="0" applyFont="1" applyAlignment="1" applyProtection="1">
      <alignment horizontal="center"/>
    </xf>
    <xf numFmtId="0" fontId="21" fillId="0" borderId="0" xfId="0" applyFont="1" applyAlignment="1" applyProtection="1">
      <alignment horizontal="left"/>
    </xf>
    <xf numFmtId="0" fontId="7" fillId="0" borderId="0" xfId="0" applyFont="1" applyProtection="1"/>
    <xf numFmtId="0" fontId="8" fillId="0" borderId="0" xfId="0" applyFont="1" applyProtection="1"/>
    <xf numFmtId="0" fontId="25" fillId="0" borderId="0" xfId="0" applyFont="1" applyAlignment="1">
      <alignment horizontal="center"/>
    </xf>
    <xf numFmtId="0" fontId="25" fillId="0" borderId="0" xfId="0" applyFont="1" applyAlignment="1"/>
    <xf numFmtId="0" fontId="3" fillId="0" borderId="8" xfId="0" applyFont="1" applyBorder="1" applyAlignment="1">
      <alignment horizontal="center" vertical="top" wrapText="1"/>
    </xf>
    <xf numFmtId="0" fontId="21" fillId="0" borderId="0" xfId="0" applyFont="1" applyAlignment="1"/>
    <xf numFmtId="0" fontId="26" fillId="0" borderId="0" xfId="0" applyFont="1" applyAlignment="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Break Even Analysis</a:t>
            </a:r>
          </a:p>
        </c:rich>
      </c:tx>
      <c:layout>
        <c:manualLayout>
          <c:xMode val="edge"/>
          <c:yMode val="edge"/>
          <c:x val="0.3333340063261323"/>
          <c:y val="4.1509433962264149E-2"/>
        </c:manualLayout>
      </c:layout>
      <c:overlay val="0"/>
      <c:spPr>
        <a:noFill/>
        <a:ln w="25400">
          <a:noFill/>
        </a:ln>
      </c:spPr>
    </c:title>
    <c:autoTitleDeleted val="0"/>
    <c:plotArea>
      <c:layout>
        <c:manualLayout>
          <c:layoutTarget val="inner"/>
          <c:xMode val="edge"/>
          <c:yMode val="edge"/>
          <c:x val="0.22435944252354292"/>
          <c:y val="0.35471763472441542"/>
          <c:w val="0.56837725439297537"/>
          <c:h val="0.3811327777358080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MONEY!$B$61:$D$61</c:f>
              <c:numCache>
                <c:formatCode>#,##0</c:formatCode>
                <c:ptCount val="3"/>
                <c:pt idx="0" formatCode="General">
                  <c:v>0</c:v>
                </c:pt>
                <c:pt idx="1">
                  <c:v>3505.4347793105649</c:v>
                </c:pt>
                <c:pt idx="2">
                  <c:v>7010.8695586211297</c:v>
                </c:pt>
              </c:numCache>
            </c:numRef>
          </c:cat>
          <c:val>
            <c:numRef>
              <c:f>MONEY!$B$62:$D$62</c:f>
              <c:numCache>
                <c:formatCode>"$"#,##0</c:formatCode>
                <c:ptCount val="3"/>
                <c:pt idx="0">
                  <c:v>0</c:v>
                </c:pt>
                <c:pt idx="1">
                  <c:v>107499.99999999999</c:v>
                </c:pt>
                <c:pt idx="2">
                  <c:v>214999.99999999997</c:v>
                </c:pt>
              </c:numCache>
            </c:numRef>
          </c:val>
          <c:smooth val="0"/>
          <c:extLst>
            <c:ext xmlns:c16="http://schemas.microsoft.com/office/drawing/2014/chart" uri="{C3380CC4-5D6E-409C-BE32-E72D297353CC}">
              <c16:uniqueId val="{00000000-D0C8-45BB-A34E-08BE5C0BCAA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numRef>
              <c:f>MONEY!$B$61:$D$61</c:f>
              <c:numCache>
                <c:formatCode>#,##0</c:formatCode>
                <c:ptCount val="3"/>
                <c:pt idx="0" formatCode="General">
                  <c:v>0</c:v>
                </c:pt>
                <c:pt idx="1">
                  <c:v>3505.4347793105649</c:v>
                </c:pt>
                <c:pt idx="2">
                  <c:v>7010.8695586211297</c:v>
                </c:pt>
              </c:numCache>
            </c:numRef>
          </c:cat>
          <c:val>
            <c:numRef>
              <c:f>MONEY!$B$63:$D$63</c:f>
              <c:numCache>
                <c:formatCode>"$"#,##0</c:formatCode>
                <c:ptCount val="3"/>
                <c:pt idx="0">
                  <c:v>43000</c:v>
                </c:pt>
                <c:pt idx="1">
                  <c:v>107500</c:v>
                </c:pt>
                <c:pt idx="2">
                  <c:v>172000</c:v>
                </c:pt>
              </c:numCache>
            </c:numRef>
          </c:val>
          <c:smooth val="0"/>
          <c:extLst>
            <c:ext xmlns:c16="http://schemas.microsoft.com/office/drawing/2014/chart" uri="{C3380CC4-5D6E-409C-BE32-E72D297353CC}">
              <c16:uniqueId val="{00000001-D0C8-45BB-A34E-08BE5C0BCAA7}"/>
            </c:ext>
          </c:extLst>
        </c:ser>
        <c:dLbls>
          <c:showLegendKey val="0"/>
          <c:showVal val="0"/>
          <c:showCatName val="0"/>
          <c:showSerName val="0"/>
          <c:showPercent val="0"/>
          <c:showBubbleSize val="0"/>
        </c:dLbls>
        <c:marker val="1"/>
        <c:smooth val="0"/>
        <c:axId val="1548050527"/>
        <c:axId val="1"/>
      </c:lineChart>
      <c:catAx>
        <c:axId val="1548050527"/>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950" b="1" i="0" u="none" strike="noStrike" baseline="0">
                    <a:solidFill>
                      <a:srgbClr val="000000"/>
                    </a:solidFill>
                    <a:latin typeface="Arial"/>
                    <a:ea typeface="Arial"/>
                    <a:cs typeface="Arial"/>
                  </a:defRPr>
                </a:pPr>
                <a:r>
                  <a:rPr lang="en-US"/>
                  <a:t>Number of Units Sold</a:t>
                </a:r>
              </a:p>
            </c:rich>
          </c:tx>
          <c:layout>
            <c:manualLayout>
              <c:xMode val="edge"/>
              <c:yMode val="edge"/>
              <c:x val="0.36111178410391009"/>
              <c:y val="0.852831773386817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Revenue &amp; Cost</a:t>
                </a:r>
              </a:p>
            </c:rich>
          </c:tx>
          <c:layout>
            <c:manualLayout>
              <c:xMode val="edge"/>
              <c:yMode val="edge"/>
              <c:x val="3.6324786324786328E-2"/>
              <c:y val="0.34717060367454067"/>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548050527"/>
        <c:crosses val="autoZero"/>
        <c:crossBetween val="between"/>
      </c:valAx>
      <c:spPr>
        <a:solidFill>
          <a:srgbClr val="C0C0C0"/>
        </a:solidFill>
        <a:ln w="12700">
          <a:solidFill>
            <a:srgbClr val="808080"/>
          </a:solidFill>
          <a:prstDash val="solid"/>
        </a:ln>
      </c:spPr>
    </c:plotArea>
    <c:legend>
      <c:legendPos val="t"/>
      <c:layout>
        <c:manualLayout>
          <c:xMode val="edge"/>
          <c:yMode val="edge"/>
          <c:x val="0.33974426273638875"/>
          <c:y val="0.17735888674293071"/>
          <c:w val="0.35256477555690152"/>
          <c:h val="9.0566037735849036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http://www.mastercam.com/Images/Products/Mill/Change-recognition.jpg" TargetMode="External"/><Relationship Id="rId17"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4.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18.jpeg"/><Relationship Id="rId1" Type="http://schemas.openxmlformats.org/officeDocument/2006/relationships/chart" Target="../charts/chart1.xml"/><Relationship Id="rId4" Type="http://schemas.openxmlformats.org/officeDocument/2006/relationships/image" Target="../media/image20.jpg"/></Relationships>
</file>

<file path=xl/drawings/_rels/drawing4.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44.jpeg"/><Relationship Id="rId3" Type="http://schemas.openxmlformats.org/officeDocument/2006/relationships/image" Target="../media/image34.jpeg"/><Relationship Id="rId7" Type="http://schemas.openxmlformats.org/officeDocument/2006/relationships/image" Target="../media/image38.jpeg"/><Relationship Id="rId12" Type="http://schemas.openxmlformats.org/officeDocument/2006/relationships/image" Target="../media/image43.jpeg"/><Relationship Id="rId17" Type="http://schemas.openxmlformats.org/officeDocument/2006/relationships/image" Target="../media/image48.png"/><Relationship Id="rId2" Type="http://schemas.openxmlformats.org/officeDocument/2006/relationships/image" Target="../media/image33.jpeg"/><Relationship Id="rId16" Type="http://schemas.openxmlformats.org/officeDocument/2006/relationships/image" Target="../media/image47.jpeg"/><Relationship Id="rId1" Type="http://schemas.openxmlformats.org/officeDocument/2006/relationships/image" Target="../media/image32.jpeg"/><Relationship Id="rId6" Type="http://schemas.openxmlformats.org/officeDocument/2006/relationships/image" Target="../media/image37.jpeg"/><Relationship Id="rId11" Type="http://schemas.openxmlformats.org/officeDocument/2006/relationships/image" Target="../media/image42.jpeg"/><Relationship Id="rId5" Type="http://schemas.openxmlformats.org/officeDocument/2006/relationships/image" Target="../media/image36.jpeg"/><Relationship Id="rId15" Type="http://schemas.openxmlformats.org/officeDocument/2006/relationships/image" Target="../media/image46.jpeg"/><Relationship Id="rId10" Type="http://schemas.openxmlformats.org/officeDocument/2006/relationships/image" Target="../media/image41.jpeg"/><Relationship Id="rId4" Type="http://schemas.openxmlformats.org/officeDocument/2006/relationships/image" Target="../media/image35.jpeg"/><Relationship Id="rId9" Type="http://schemas.openxmlformats.org/officeDocument/2006/relationships/image" Target="../media/image40.jpeg"/><Relationship Id="rId14" Type="http://schemas.openxmlformats.org/officeDocument/2006/relationships/image" Target="../media/image4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1.jpg"/><Relationship Id="rId7" Type="http://schemas.openxmlformats.org/officeDocument/2006/relationships/image" Target="../media/image55.jpg"/><Relationship Id="rId2" Type="http://schemas.openxmlformats.org/officeDocument/2006/relationships/image" Target="../media/image50.tif"/><Relationship Id="rId1" Type="http://schemas.openxmlformats.org/officeDocument/2006/relationships/image" Target="../media/image49.tif"/><Relationship Id="rId6" Type="http://schemas.openxmlformats.org/officeDocument/2006/relationships/image" Target="../media/image54.jpg"/><Relationship Id="rId5" Type="http://schemas.openxmlformats.org/officeDocument/2006/relationships/image" Target="../media/image53.jpg"/><Relationship Id="rId4" Type="http://schemas.openxmlformats.org/officeDocument/2006/relationships/image" Target="../media/image52.jp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82</xdr:row>
      <xdr:rowOff>104775</xdr:rowOff>
    </xdr:from>
    <xdr:to>
      <xdr:col>5</xdr:col>
      <xdr:colOff>400050</xdr:colOff>
      <xdr:row>104</xdr:row>
      <xdr:rowOff>95250</xdr:rowOff>
    </xdr:to>
    <xdr:pic>
      <xdr:nvPicPr>
        <xdr:cNvPr id="2531" name="Picture 3" descr="BVEL-GEARBOX-C">
          <a:extLst>
            <a:ext uri="{FF2B5EF4-FFF2-40B4-BE49-F238E27FC236}">
              <a16:creationId xmlns:a16="http://schemas.microsoft.com/office/drawing/2014/main" id="{3E5389AD-8734-9041-8D80-450FB2A9C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3096875"/>
          <a:ext cx="66484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2619375</xdr:colOff>
      <xdr:row>151</xdr:row>
      <xdr:rowOff>38100</xdr:rowOff>
    </xdr:from>
    <xdr:to>
      <xdr:col>7</xdr:col>
      <xdr:colOff>647700</xdr:colOff>
      <xdr:row>176</xdr:row>
      <xdr:rowOff>85725</xdr:rowOff>
    </xdr:to>
    <xdr:pic>
      <xdr:nvPicPr>
        <xdr:cNvPr id="2532" name="Picture 5" descr="Copy of MFG PLANT 2">
          <a:extLst>
            <a:ext uri="{FF2B5EF4-FFF2-40B4-BE49-F238E27FC236}">
              <a16:creationId xmlns:a16="http://schemas.microsoft.com/office/drawing/2014/main" id="{97217E59-6F08-2D01-A1D7-D51D017F3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24850725"/>
          <a:ext cx="5429250"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185</xdr:row>
      <xdr:rowOff>47625</xdr:rowOff>
    </xdr:from>
    <xdr:to>
      <xdr:col>7</xdr:col>
      <xdr:colOff>200025</xdr:colOff>
      <xdr:row>209</xdr:row>
      <xdr:rowOff>9525</xdr:rowOff>
    </xdr:to>
    <xdr:pic>
      <xdr:nvPicPr>
        <xdr:cNvPr id="2533" name="Picture 7" descr="ASSY-CELL-PLAN">
          <a:extLst>
            <a:ext uri="{FF2B5EF4-FFF2-40B4-BE49-F238E27FC236}">
              <a16:creationId xmlns:a16="http://schemas.microsoft.com/office/drawing/2014/main" id="{79F674F9-1117-1B6C-611F-66D387B05D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075" y="35252025"/>
          <a:ext cx="7381875" cy="453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215</xdr:row>
      <xdr:rowOff>142875</xdr:rowOff>
    </xdr:from>
    <xdr:to>
      <xdr:col>7</xdr:col>
      <xdr:colOff>304800</xdr:colOff>
      <xdr:row>239</xdr:row>
      <xdr:rowOff>142875</xdr:rowOff>
    </xdr:to>
    <xdr:pic>
      <xdr:nvPicPr>
        <xdr:cNvPr id="2534" name="Picture 8" descr="ASSY-CELL-SIDE">
          <a:extLst>
            <a:ext uri="{FF2B5EF4-FFF2-40B4-BE49-F238E27FC236}">
              <a16:creationId xmlns:a16="http://schemas.microsoft.com/office/drawing/2014/main" id="{DD55E0A6-0954-4A25-7244-DD9868DD23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36128325"/>
          <a:ext cx="6429375"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248</xdr:row>
      <xdr:rowOff>104775</xdr:rowOff>
    </xdr:from>
    <xdr:to>
      <xdr:col>0</xdr:col>
      <xdr:colOff>2705100</xdr:colOff>
      <xdr:row>273</xdr:row>
      <xdr:rowOff>9525</xdr:rowOff>
    </xdr:to>
    <xdr:pic>
      <xdr:nvPicPr>
        <xdr:cNvPr id="2535" name="Picture 9" descr="ASSY-GEAR-1">
          <a:extLst>
            <a:ext uri="{FF2B5EF4-FFF2-40B4-BE49-F238E27FC236}">
              <a16:creationId xmlns:a16="http://schemas.microsoft.com/office/drawing/2014/main" id="{06841BEA-1B9C-DEEA-9D58-7CC24F28EA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42271950"/>
          <a:ext cx="2571750" cy="482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265</xdr:row>
      <xdr:rowOff>38100</xdr:rowOff>
    </xdr:from>
    <xdr:to>
      <xdr:col>7</xdr:col>
      <xdr:colOff>190500</xdr:colOff>
      <xdr:row>279</xdr:row>
      <xdr:rowOff>123825</xdr:rowOff>
    </xdr:to>
    <xdr:pic>
      <xdr:nvPicPr>
        <xdr:cNvPr id="2536" name="Picture 10" descr="ASSY-GEAR-2">
          <a:extLst>
            <a:ext uri="{FF2B5EF4-FFF2-40B4-BE49-F238E27FC236}">
              <a16:creationId xmlns:a16="http://schemas.microsoft.com/office/drawing/2014/main" id="{5AF8EE84-8BFF-4472-32C8-A9127140EC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00" y="44977050"/>
          <a:ext cx="18764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290</xdr:row>
      <xdr:rowOff>38100</xdr:rowOff>
    </xdr:from>
    <xdr:to>
      <xdr:col>1</xdr:col>
      <xdr:colOff>1581150</xdr:colOff>
      <xdr:row>308</xdr:row>
      <xdr:rowOff>85725</xdr:rowOff>
    </xdr:to>
    <xdr:pic>
      <xdr:nvPicPr>
        <xdr:cNvPr id="2537" name="Picture 11" descr="GEAR-ASSY-8">
          <a:extLst>
            <a:ext uri="{FF2B5EF4-FFF2-40B4-BE49-F238E27FC236}">
              <a16:creationId xmlns:a16="http://schemas.microsoft.com/office/drawing/2014/main" id="{E7EAE445-881C-E59D-38CE-53373329E7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 y="49025175"/>
          <a:ext cx="4343400"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1600200</xdr:colOff>
      <xdr:row>285</xdr:row>
      <xdr:rowOff>95250</xdr:rowOff>
    </xdr:from>
    <xdr:to>
      <xdr:col>7</xdr:col>
      <xdr:colOff>400050</xdr:colOff>
      <xdr:row>308</xdr:row>
      <xdr:rowOff>104775</xdr:rowOff>
    </xdr:to>
    <xdr:pic>
      <xdr:nvPicPr>
        <xdr:cNvPr id="2538" name="Picture 12" descr="GEAR-ASSY-9">
          <a:extLst>
            <a:ext uri="{FF2B5EF4-FFF2-40B4-BE49-F238E27FC236}">
              <a16:creationId xmlns:a16="http://schemas.microsoft.com/office/drawing/2014/main" id="{E153D70E-8B1E-2895-69F0-D4E80419CAE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67225" y="48272700"/>
          <a:ext cx="3333750" cy="441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316</xdr:row>
      <xdr:rowOff>38100</xdr:rowOff>
    </xdr:from>
    <xdr:to>
      <xdr:col>6</xdr:col>
      <xdr:colOff>342900</xdr:colOff>
      <xdr:row>328</xdr:row>
      <xdr:rowOff>133350</xdr:rowOff>
    </xdr:to>
    <xdr:pic>
      <xdr:nvPicPr>
        <xdr:cNvPr id="2539" name="Picture 17" descr="CAD">
          <a:extLst>
            <a:ext uri="{FF2B5EF4-FFF2-40B4-BE49-F238E27FC236}">
              <a16:creationId xmlns:a16="http://schemas.microsoft.com/office/drawing/2014/main" id="{24F8CF67-1B30-CFB8-B55B-FC060F6D25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72050" y="54368700"/>
          <a:ext cx="23812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328</xdr:row>
      <xdr:rowOff>0</xdr:rowOff>
    </xdr:from>
    <xdr:to>
      <xdr:col>0</xdr:col>
      <xdr:colOff>133350</xdr:colOff>
      <xdr:row>328</xdr:row>
      <xdr:rowOff>95250</xdr:rowOff>
    </xdr:to>
    <xdr:pic>
      <xdr:nvPicPr>
        <xdr:cNvPr id="2540" name="Picture 18" descr="*">
          <a:extLst>
            <a:ext uri="{FF2B5EF4-FFF2-40B4-BE49-F238E27FC236}">
              <a16:creationId xmlns:a16="http://schemas.microsoft.com/office/drawing/2014/main" id="{A151CFEA-8505-3CE9-1B7C-44AACFD489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6311800"/>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329</xdr:row>
      <xdr:rowOff>0</xdr:rowOff>
    </xdr:from>
    <xdr:to>
      <xdr:col>0</xdr:col>
      <xdr:colOff>133350</xdr:colOff>
      <xdr:row>329</xdr:row>
      <xdr:rowOff>95250</xdr:rowOff>
    </xdr:to>
    <xdr:pic>
      <xdr:nvPicPr>
        <xdr:cNvPr id="2541" name="Picture 19" descr="*">
          <a:extLst>
            <a:ext uri="{FF2B5EF4-FFF2-40B4-BE49-F238E27FC236}">
              <a16:creationId xmlns:a16="http://schemas.microsoft.com/office/drawing/2014/main" id="{A07BBCC1-25C6-F7ED-B184-05667181E80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6473725"/>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330</xdr:row>
      <xdr:rowOff>0</xdr:rowOff>
    </xdr:from>
    <xdr:to>
      <xdr:col>0</xdr:col>
      <xdr:colOff>133350</xdr:colOff>
      <xdr:row>330</xdr:row>
      <xdr:rowOff>95250</xdr:rowOff>
    </xdr:to>
    <xdr:pic>
      <xdr:nvPicPr>
        <xdr:cNvPr id="2542" name="Picture 20" descr="*">
          <a:extLst>
            <a:ext uri="{FF2B5EF4-FFF2-40B4-BE49-F238E27FC236}">
              <a16:creationId xmlns:a16="http://schemas.microsoft.com/office/drawing/2014/main" id="{B1CAC30B-6C5E-04E4-6201-0E4FF403E5E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6635650"/>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332</xdr:row>
      <xdr:rowOff>0</xdr:rowOff>
    </xdr:from>
    <xdr:to>
      <xdr:col>0</xdr:col>
      <xdr:colOff>133350</xdr:colOff>
      <xdr:row>332</xdr:row>
      <xdr:rowOff>95250</xdr:rowOff>
    </xdr:to>
    <xdr:pic>
      <xdr:nvPicPr>
        <xdr:cNvPr id="2543" name="Picture 21" descr="*">
          <a:extLst>
            <a:ext uri="{FF2B5EF4-FFF2-40B4-BE49-F238E27FC236}">
              <a16:creationId xmlns:a16="http://schemas.microsoft.com/office/drawing/2014/main" id="{A2B8419B-0A92-DE14-E1C1-9CD768139B6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6959500"/>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333</xdr:row>
      <xdr:rowOff>0</xdr:rowOff>
    </xdr:from>
    <xdr:to>
      <xdr:col>0</xdr:col>
      <xdr:colOff>133350</xdr:colOff>
      <xdr:row>333</xdr:row>
      <xdr:rowOff>95250</xdr:rowOff>
    </xdr:to>
    <xdr:pic>
      <xdr:nvPicPr>
        <xdr:cNvPr id="2544" name="Picture 22" descr="*">
          <a:extLst>
            <a:ext uri="{FF2B5EF4-FFF2-40B4-BE49-F238E27FC236}">
              <a16:creationId xmlns:a16="http://schemas.microsoft.com/office/drawing/2014/main" id="{A803632D-370D-404F-1F42-677FF124108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7121425"/>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325</xdr:row>
      <xdr:rowOff>85725</xdr:rowOff>
    </xdr:from>
    <xdr:to>
      <xdr:col>2</xdr:col>
      <xdr:colOff>466725</xdr:colOff>
      <xdr:row>337</xdr:row>
      <xdr:rowOff>0</xdr:rowOff>
    </xdr:to>
    <xdr:pic>
      <xdr:nvPicPr>
        <xdr:cNvPr id="2545" name="Picture 15" descr="http://www.mastercam.com/Images/Products/Mill/Change-recognition.jpg">
          <a:extLst>
            <a:ext uri="{FF2B5EF4-FFF2-40B4-BE49-F238E27FC236}">
              <a16:creationId xmlns:a16="http://schemas.microsoft.com/office/drawing/2014/main" id="{5E8BDC1E-5195-729D-5D70-24D521556FC9}"/>
            </a:ext>
          </a:extLst>
        </xdr:cNvPr>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238125" y="55911750"/>
          <a:ext cx="47625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358</xdr:row>
      <xdr:rowOff>0</xdr:rowOff>
    </xdr:from>
    <xdr:to>
      <xdr:col>0</xdr:col>
      <xdr:colOff>133350</xdr:colOff>
      <xdr:row>358</xdr:row>
      <xdr:rowOff>95250</xdr:rowOff>
    </xdr:to>
    <xdr:pic>
      <xdr:nvPicPr>
        <xdr:cNvPr id="2546" name="Picture 23" descr="*">
          <a:extLst>
            <a:ext uri="{FF2B5EF4-FFF2-40B4-BE49-F238E27FC236}">
              <a16:creationId xmlns:a16="http://schemas.microsoft.com/office/drawing/2014/main" id="{5A8C22C1-E203-6C84-CD3C-BA431FD26D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61169550"/>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359</xdr:row>
      <xdr:rowOff>0</xdr:rowOff>
    </xdr:from>
    <xdr:to>
      <xdr:col>0</xdr:col>
      <xdr:colOff>133350</xdr:colOff>
      <xdr:row>359</xdr:row>
      <xdr:rowOff>95250</xdr:rowOff>
    </xdr:to>
    <xdr:pic>
      <xdr:nvPicPr>
        <xdr:cNvPr id="2547" name="Picture 24" descr="*">
          <a:extLst>
            <a:ext uri="{FF2B5EF4-FFF2-40B4-BE49-F238E27FC236}">
              <a16:creationId xmlns:a16="http://schemas.microsoft.com/office/drawing/2014/main" id="{8B190106-9C78-FE90-1D2A-8587494309F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61331475"/>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360</xdr:row>
      <xdr:rowOff>0</xdr:rowOff>
    </xdr:from>
    <xdr:to>
      <xdr:col>0</xdr:col>
      <xdr:colOff>133350</xdr:colOff>
      <xdr:row>360</xdr:row>
      <xdr:rowOff>95250</xdr:rowOff>
    </xdr:to>
    <xdr:pic>
      <xdr:nvPicPr>
        <xdr:cNvPr id="2548" name="Picture 25" descr="*">
          <a:extLst>
            <a:ext uri="{FF2B5EF4-FFF2-40B4-BE49-F238E27FC236}">
              <a16:creationId xmlns:a16="http://schemas.microsoft.com/office/drawing/2014/main" id="{8D04A080-B861-A1EA-F411-7C63D8892B4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61493400"/>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361</xdr:row>
      <xdr:rowOff>0</xdr:rowOff>
    </xdr:from>
    <xdr:to>
      <xdr:col>0</xdr:col>
      <xdr:colOff>133350</xdr:colOff>
      <xdr:row>361</xdr:row>
      <xdr:rowOff>95250</xdr:rowOff>
    </xdr:to>
    <xdr:pic>
      <xdr:nvPicPr>
        <xdr:cNvPr id="2549" name="Picture 26" descr="*">
          <a:extLst>
            <a:ext uri="{FF2B5EF4-FFF2-40B4-BE49-F238E27FC236}">
              <a16:creationId xmlns:a16="http://schemas.microsoft.com/office/drawing/2014/main" id="{5A4AAC3D-092C-13D8-CF96-8655FCA03FF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61655325"/>
          <a:ext cx="13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315</xdr:row>
      <xdr:rowOff>95250</xdr:rowOff>
    </xdr:from>
    <xdr:to>
      <xdr:col>1</xdr:col>
      <xdr:colOff>1419225</xdr:colOff>
      <xdr:row>323</xdr:row>
      <xdr:rowOff>57150</xdr:rowOff>
    </xdr:to>
    <xdr:sp macro="" textlink="">
      <xdr:nvSpPr>
        <xdr:cNvPr id="2075" name="Text Box 27">
          <a:extLst>
            <a:ext uri="{FF2B5EF4-FFF2-40B4-BE49-F238E27FC236}">
              <a16:creationId xmlns:a16="http://schemas.microsoft.com/office/drawing/2014/main" id="{A1CC74A0-B725-2F0C-4261-8D0425F6F9D1}"/>
            </a:ext>
          </a:extLst>
        </xdr:cNvPr>
        <xdr:cNvSpPr txBox="1">
          <a:spLocks noChangeArrowheads="1"/>
        </xdr:cNvSpPr>
      </xdr:nvSpPr>
      <xdr:spPr bwMode="auto">
        <a:xfrm>
          <a:off x="152400" y="64389000"/>
          <a:ext cx="4133850" cy="1495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Experience the Power of Mastercam X2 Mill </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Mastercam is the most commonly used CAM software worldwide* and remains the program of choice among CNC programmers. Mastercam X2 is the next generation of our popular program, delivering the most comprehensive milling package with a simplified, customizable interface, more power, and even faster, robust toolpath calculations.</a:t>
          </a:r>
        </a:p>
        <a:p>
          <a:pPr algn="l" rtl="0">
            <a:defRPr sz="1000"/>
          </a:pPr>
          <a:r>
            <a:rPr lang="en-US" sz="1200" b="0" i="0" u="none" strike="noStrike" baseline="0">
              <a:solidFill>
                <a:srgbClr val="000000"/>
              </a:solidFill>
              <a:latin typeface="Arial"/>
              <a:cs typeface="Arial"/>
            </a:rPr>
            <a:t>* Source: CIMdata, Inc.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609600</xdr:colOff>
      <xdr:row>337</xdr:row>
      <xdr:rowOff>28574</xdr:rowOff>
    </xdr:from>
    <xdr:to>
      <xdr:col>3</xdr:col>
      <xdr:colOff>19050</xdr:colOff>
      <xdr:row>353</xdr:row>
      <xdr:rowOff>47625</xdr:rowOff>
    </xdr:to>
    <xdr:sp macro="" textlink="">
      <xdr:nvSpPr>
        <xdr:cNvPr id="2076" name="Text Box 28">
          <a:extLst>
            <a:ext uri="{FF2B5EF4-FFF2-40B4-BE49-F238E27FC236}">
              <a16:creationId xmlns:a16="http://schemas.microsoft.com/office/drawing/2014/main" id="{0B6B2E40-B74D-EE97-D1C6-040DF43C4058}"/>
            </a:ext>
          </a:extLst>
        </xdr:cNvPr>
        <xdr:cNvSpPr txBox="1">
          <a:spLocks noChangeArrowheads="1"/>
        </xdr:cNvSpPr>
      </xdr:nvSpPr>
      <xdr:spPr bwMode="auto">
        <a:xfrm>
          <a:off x="609600" y="68570474"/>
          <a:ext cx="4552950" cy="317182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What Mastercam X2 Mill Delivers:</a:t>
          </a:r>
        </a:p>
        <a:p>
          <a:pPr algn="l" rtl="0">
            <a:defRPr sz="1000"/>
          </a:pPr>
          <a:r>
            <a:rPr lang="en-US" sz="1200" b="1" i="0" u="none" strike="noStrike" baseline="0">
              <a:solidFill>
                <a:srgbClr val="000000"/>
              </a:solidFill>
              <a:latin typeface="Arial"/>
              <a:cs typeface="Arial"/>
            </a:rPr>
            <a:t>Powerful Part Modeling</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Mastercam’s streamlined CAD engine makes design work easier than ever before.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Each piece of geometry you create is “live”, letting you quickly modify it until it’s exactly what you want.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And with traditional functions consolidated into a few simple clicks, Mastercam simplifies the creation of even the most complex parts.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Fast creation of a wide range of NURBS and parametric surfaces, including powerful “fence” and “net” surfaces.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Associative dimensions update as you change your model. </a:t>
          </a:r>
        </a:p>
        <a:p>
          <a:pPr algn="l" rtl="0">
            <a:defRPr sz="1000"/>
          </a:pP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Extensive editing tools, including powerful new surface extension.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638175</xdr:colOff>
      <xdr:row>353</xdr:row>
      <xdr:rowOff>161925</xdr:rowOff>
    </xdr:from>
    <xdr:to>
      <xdr:col>3</xdr:col>
      <xdr:colOff>19050</xdr:colOff>
      <xdr:row>361</xdr:row>
      <xdr:rowOff>0</xdr:rowOff>
    </xdr:to>
    <xdr:sp macro="" textlink="">
      <xdr:nvSpPr>
        <xdr:cNvPr id="2077" name="Text Box 29">
          <a:extLst>
            <a:ext uri="{FF2B5EF4-FFF2-40B4-BE49-F238E27FC236}">
              <a16:creationId xmlns:a16="http://schemas.microsoft.com/office/drawing/2014/main" id="{DA9EDD5A-1709-E11F-7E56-97F0D8FB284C}"/>
            </a:ext>
          </a:extLst>
        </xdr:cNvPr>
        <xdr:cNvSpPr txBox="1">
          <a:spLocks noChangeArrowheads="1"/>
        </xdr:cNvSpPr>
      </xdr:nvSpPr>
      <xdr:spPr bwMode="auto">
        <a:xfrm>
          <a:off x="638175" y="71856600"/>
          <a:ext cx="4524375" cy="1390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Built-in data translators</a:t>
          </a:r>
          <a:r>
            <a:rPr lang="en-US" sz="1200" b="0" i="0" u="none" strike="noStrike" baseline="0">
              <a:solidFill>
                <a:srgbClr val="000000"/>
              </a:solidFill>
              <a:latin typeface="Arial"/>
              <a:cs typeface="Arial"/>
            </a:rPr>
            <a:t> for IGES, Parasolid®, SAT (ACIS solids), AutoCAD® (DXF, DWG, and Inventor TM files), SolidWorks®, Solid Edge®, STEP, EPS, CADL, STL, VDA, and ASCII. Direct translators for CATIA®, Pro/E®, and more are also available. </a:t>
          </a:r>
        </a:p>
        <a:p>
          <a:pPr algn="l" rtl="0">
            <a:defRPr sz="1000"/>
          </a:pPr>
          <a:r>
            <a:rPr lang="en-US" sz="1200" b="0" i="0" u="none" strike="noStrike" baseline="0">
              <a:solidFill>
                <a:srgbClr val="000000"/>
              </a:solidFill>
              <a:latin typeface="Arial"/>
              <a:cs typeface="Arial"/>
            </a:rPr>
            <a:t>  Special no-charge Mastercam Direct add-ons put Mastercam in your SolidWorks, Solid Edge, or AutoCAD Inventor toolbars.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3</xdr:col>
      <xdr:colOff>390525</xdr:colOff>
      <xdr:row>362</xdr:row>
      <xdr:rowOff>95250</xdr:rowOff>
    </xdr:from>
    <xdr:to>
      <xdr:col>7</xdr:col>
      <xdr:colOff>514350</xdr:colOff>
      <xdr:row>373</xdr:row>
      <xdr:rowOff>104775</xdr:rowOff>
    </xdr:to>
    <xdr:pic>
      <xdr:nvPicPr>
        <xdr:cNvPr id="2553" name="Picture 32" descr="3D Rough">
          <a:extLst>
            <a:ext uri="{FF2B5EF4-FFF2-40B4-BE49-F238E27FC236}">
              <a16:creationId xmlns:a16="http://schemas.microsoft.com/office/drawing/2014/main" id="{64160E01-AAF8-5EB1-6B05-A421CD3CC20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34025" y="61912500"/>
          <a:ext cx="23812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657225</xdr:colOff>
      <xdr:row>361</xdr:row>
      <xdr:rowOff>123825</xdr:rowOff>
    </xdr:from>
    <xdr:to>
      <xdr:col>3</xdr:col>
      <xdr:colOff>9525</xdr:colOff>
      <xdr:row>375</xdr:row>
      <xdr:rowOff>19050</xdr:rowOff>
    </xdr:to>
    <xdr:sp macro="" textlink="">
      <xdr:nvSpPr>
        <xdr:cNvPr id="2081" name="Text Box 33">
          <a:extLst>
            <a:ext uri="{FF2B5EF4-FFF2-40B4-BE49-F238E27FC236}">
              <a16:creationId xmlns:a16="http://schemas.microsoft.com/office/drawing/2014/main" id="{58D7B2C5-BCC2-2801-7729-C19516BF39A1}"/>
            </a:ext>
          </a:extLst>
        </xdr:cNvPr>
        <xdr:cNvSpPr txBox="1">
          <a:spLocks noChangeArrowheads="1"/>
        </xdr:cNvSpPr>
      </xdr:nvSpPr>
      <xdr:spPr bwMode="auto">
        <a:xfrm>
          <a:off x="657225" y="73371075"/>
          <a:ext cx="4495800" cy="2571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Powerful Roughing</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Fast efficient bulk material removal is essential to efficient NC programming. Mastercam gives you a variety of techniques to rough all your parts.</a:t>
          </a:r>
        </a:p>
        <a:p>
          <a:pPr algn="l" rtl="0">
            <a:defRPr sz="1000"/>
          </a:pPr>
          <a:r>
            <a:rPr lang="en-US" sz="1200" b="0" i="0" u="none" strike="noStrike" baseline="0">
              <a:solidFill>
                <a:srgbClr val="000000"/>
              </a:solidFill>
              <a:latin typeface="Arial"/>
              <a:cs typeface="Arial"/>
            </a:rPr>
            <a:t>  Rough cut multiple surfaces, solid models, or a combination of both. </a:t>
          </a:r>
        </a:p>
        <a:p>
          <a:pPr algn="l" rtl="0">
            <a:defRPr sz="1000"/>
          </a:pPr>
          <a:r>
            <a:rPr lang="en-US" sz="1200" b="0" i="0" u="none" strike="noStrike" baseline="0">
              <a:solidFill>
                <a:srgbClr val="000000"/>
              </a:solidFill>
              <a:latin typeface="Arial"/>
              <a:cs typeface="Arial"/>
            </a:rPr>
            <a:t>  Rough cut with constant Z contours or pockets. </a:t>
          </a:r>
        </a:p>
        <a:p>
          <a:pPr algn="l" rtl="0">
            <a:defRPr sz="1000"/>
          </a:pPr>
          <a:r>
            <a:rPr lang="en-US" sz="1200" b="0" i="0" u="none" strike="noStrike" baseline="0">
              <a:solidFill>
                <a:srgbClr val="000000"/>
              </a:solidFill>
              <a:latin typeface="Arial"/>
              <a:cs typeface="Arial"/>
            </a:rPr>
            <a:t>  Constant Z rough rest milling (remachining) identifies and machines areas that need to be machined with a smaller tool. </a:t>
          </a:r>
        </a:p>
        <a:p>
          <a:pPr algn="l" rtl="0">
            <a:defRPr sz="1000"/>
          </a:pPr>
          <a:r>
            <a:rPr lang="en-US" sz="1200" b="0" i="0" u="none" strike="noStrike" baseline="0">
              <a:solidFill>
                <a:srgbClr val="000000"/>
              </a:solidFill>
              <a:latin typeface="Arial"/>
              <a:cs typeface="Arial"/>
            </a:rPr>
            <a:t>  Automatic facing and critical depth recognition ensure that flat surfaces between Z cuts won't be left with too much stock during rough machining. </a:t>
          </a:r>
        </a:p>
        <a:p>
          <a:pPr algn="l" rtl="0">
            <a:defRPr sz="1000"/>
          </a:pPr>
          <a:r>
            <a:rPr lang="en-US" sz="1200" b="0" i="0" u="none" strike="noStrike" baseline="0">
              <a:solidFill>
                <a:srgbClr val="000000"/>
              </a:solidFill>
              <a:latin typeface="Arial"/>
              <a:cs typeface="Arial"/>
            </a:rPr>
            <a:t>  Automatically align all your roughing plunge points, making it easier to pre-drill those spots for production machining</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3</xdr:col>
      <xdr:colOff>371475</xdr:colOff>
      <xdr:row>376</xdr:row>
      <xdr:rowOff>123825</xdr:rowOff>
    </xdr:from>
    <xdr:to>
      <xdr:col>7</xdr:col>
      <xdr:colOff>495300</xdr:colOff>
      <xdr:row>387</xdr:row>
      <xdr:rowOff>133350</xdr:rowOff>
    </xdr:to>
    <xdr:pic>
      <xdr:nvPicPr>
        <xdr:cNvPr id="2555" name="Picture 34" descr="3D Finishing">
          <a:extLst>
            <a:ext uri="{FF2B5EF4-FFF2-40B4-BE49-F238E27FC236}">
              <a16:creationId xmlns:a16="http://schemas.microsoft.com/office/drawing/2014/main" id="{9D326276-F028-50A7-70DF-6E6E8323F7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14975" y="73980675"/>
          <a:ext cx="238125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376</xdr:row>
      <xdr:rowOff>123825</xdr:rowOff>
    </xdr:from>
    <xdr:to>
      <xdr:col>2</xdr:col>
      <xdr:colOff>600075</xdr:colOff>
      <xdr:row>387</xdr:row>
      <xdr:rowOff>142875</xdr:rowOff>
    </xdr:to>
    <xdr:sp macro="" textlink="">
      <xdr:nvSpPr>
        <xdr:cNvPr id="2083" name="Text Box 35">
          <a:extLst>
            <a:ext uri="{FF2B5EF4-FFF2-40B4-BE49-F238E27FC236}">
              <a16:creationId xmlns:a16="http://schemas.microsoft.com/office/drawing/2014/main" id="{D171777E-01D5-CF73-A74A-95DB093EA432}"/>
            </a:ext>
          </a:extLst>
        </xdr:cNvPr>
        <xdr:cNvSpPr txBox="1">
          <a:spLocks noChangeArrowheads="1"/>
        </xdr:cNvSpPr>
      </xdr:nvSpPr>
      <xdr:spPr bwMode="auto">
        <a:xfrm>
          <a:off x="619125" y="76238100"/>
          <a:ext cx="4514850" cy="2114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Versatile Finishing</a:t>
          </a: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Mastercam's suite of finishing tools lets you choose the best method for a specific project.</a:t>
          </a:r>
        </a:p>
        <a:p>
          <a:pPr algn="l" rtl="0">
            <a:defRPr sz="1000"/>
          </a:pPr>
          <a:r>
            <a:rPr lang="en-US" sz="1200" b="0" i="0" u="none" strike="noStrike" baseline="0">
              <a:solidFill>
                <a:srgbClr val="000000"/>
              </a:solidFill>
              <a:latin typeface="Arial"/>
              <a:cs typeface="Arial"/>
            </a:rPr>
            <a:t>  Finish machine multiple surfaces, solid models, or a combination of both. </a:t>
          </a:r>
        </a:p>
        <a:p>
          <a:pPr algn="l" rtl="0">
            <a:defRPr sz="1000"/>
          </a:pPr>
          <a:r>
            <a:rPr lang="en-US" sz="1200" b="0" i="0" u="none" strike="noStrike" baseline="0">
              <a:solidFill>
                <a:srgbClr val="000000"/>
              </a:solidFill>
              <a:latin typeface="Arial"/>
              <a:cs typeface="Arial"/>
            </a:rPr>
            <a:t>  New unlimited Pencil Finishing machines the part in logical segments. </a:t>
          </a:r>
        </a:p>
        <a:p>
          <a:pPr algn="l" rtl="0">
            <a:defRPr sz="1000"/>
          </a:pPr>
          <a:r>
            <a:rPr lang="en-US" sz="1200" b="0" i="0" u="none" strike="noStrike" baseline="0">
              <a:solidFill>
                <a:srgbClr val="000000"/>
              </a:solidFill>
              <a:latin typeface="Arial"/>
              <a:cs typeface="Arial"/>
            </a:rPr>
            <a:t>  Parallel finishing delivers robust toolpaths for a wide variety of projects. </a:t>
          </a:r>
        </a:p>
        <a:p>
          <a:pPr algn="l" rtl="0">
            <a:defRPr sz="1000"/>
          </a:pPr>
          <a:r>
            <a:rPr lang="en-US" sz="1200" b="0" i="0" u="none" strike="noStrike" baseline="0">
              <a:solidFill>
                <a:srgbClr val="000000"/>
              </a:solidFill>
              <a:latin typeface="Arial"/>
              <a:cs typeface="Arial"/>
            </a:rPr>
            <a:t>  3D project machining creates a consistent, smooth finish while following the natural curves of multiple surfaces or solids. </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971550</xdr:colOff>
      <xdr:row>59</xdr:row>
      <xdr:rowOff>9525</xdr:rowOff>
    </xdr:from>
    <xdr:to>
      <xdr:col>5</xdr:col>
      <xdr:colOff>342900</xdr:colOff>
      <xdr:row>71</xdr:row>
      <xdr:rowOff>28575</xdr:rowOff>
    </xdr:to>
    <xdr:pic>
      <xdr:nvPicPr>
        <xdr:cNvPr id="2557" name="Picture 36" descr="PRODUCT-LIFE-CYCLE">
          <a:extLst>
            <a:ext uri="{FF2B5EF4-FFF2-40B4-BE49-F238E27FC236}">
              <a16:creationId xmlns:a16="http://schemas.microsoft.com/office/drawing/2014/main" id="{D145E09A-0FE4-30F5-7CC0-72A1BDC722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838575" y="9277350"/>
          <a:ext cx="290512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12</xdr:row>
      <xdr:rowOff>66675</xdr:rowOff>
    </xdr:from>
    <xdr:to>
      <xdr:col>9</xdr:col>
      <xdr:colOff>76200</xdr:colOff>
      <xdr:row>33</xdr:row>
      <xdr:rowOff>123825</xdr:rowOff>
    </xdr:to>
    <xdr:pic>
      <xdr:nvPicPr>
        <xdr:cNvPr id="2558" name="Picture 37" descr="AUTOMATED-FACTORY">
          <a:extLst>
            <a:ext uri="{FF2B5EF4-FFF2-40B4-BE49-F238E27FC236}">
              <a16:creationId xmlns:a16="http://schemas.microsoft.com/office/drawing/2014/main" id="{919C6572-0A64-4F07-E845-7A50A6383EC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324225" y="2505075"/>
          <a:ext cx="549592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36</xdr:row>
      <xdr:rowOff>9525</xdr:rowOff>
    </xdr:from>
    <xdr:to>
      <xdr:col>2</xdr:col>
      <xdr:colOff>133350</xdr:colOff>
      <xdr:row>43</xdr:row>
      <xdr:rowOff>85725</xdr:rowOff>
    </xdr:to>
    <xdr:sp macro="" textlink="">
      <xdr:nvSpPr>
        <xdr:cNvPr id="2086" name="Text Box 38">
          <a:extLst>
            <a:ext uri="{FF2B5EF4-FFF2-40B4-BE49-F238E27FC236}">
              <a16:creationId xmlns:a16="http://schemas.microsoft.com/office/drawing/2014/main" id="{805CE02E-6045-BAFB-9C37-8642F6D5BCB1}"/>
            </a:ext>
          </a:extLst>
        </xdr:cNvPr>
        <xdr:cNvSpPr txBox="1">
          <a:spLocks noChangeArrowheads="1"/>
        </xdr:cNvSpPr>
      </xdr:nvSpPr>
      <xdr:spPr bwMode="auto">
        <a:xfrm>
          <a:off x="38100" y="6581775"/>
          <a:ext cx="4629150" cy="1419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Automation refers to manufacturing systems with computer controlled robots and machine tools operating from the input of customer orders, through the process of converting materials into finished products. Varying amounts of human activity are required for the practical implementation of automated systems. Motor power and automation has moved 75% of the work force in the United States from manufacturing and farming, into the service sector.</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238124</xdr:colOff>
      <xdr:row>14</xdr:row>
      <xdr:rowOff>38099</xdr:rowOff>
    </xdr:from>
    <xdr:to>
      <xdr:col>1</xdr:col>
      <xdr:colOff>314324</xdr:colOff>
      <xdr:row>32</xdr:row>
      <xdr:rowOff>152400</xdr:rowOff>
    </xdr:to>
    <xdr:sp macro="" textlink="">
      <xdr:nvSpPr>
        <xdr:cNvPr id="2087" name="Text Box 39">
          <a:extLst>
            <a:ext uri="{FF2B5EF4-FFF2-40B4-BE49-F238E27FC236}">
              <a16:creationId xmlns:a16="http://schemas.microsoft.com/office/drawing/2014/main" id="{452704FA-A12F-8A7F-E09D-35EBB12FAD22}"/>
            </a:ext>
          </a:extLst>
        </xdr:cNvPr>
        <xdr:cNvSpPr txBox="1">
          <a:spLocks noChangeArrowheads="1"/>
        </xdr:cNvSpPr>
      </xdr:nvSpPr>
      <xdr:spPr bwMode="auto">
        <a:xfrm>
          <a:off x="238124" y="2867024"/>
          <a:ext cx="2943225" cy="35433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8000"/>
              </a:solidFill>
              <a:latin typeface="Arial"/>
              <a:cs typeface="Arial"/>
            </a:rPr>
            <a:t>ITEM</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Laser sensor indicates part is present.</a:t>
          </a:r>
        </a:p>
        <a:p>
          <a:pPr algn="l" rtl="0">
            <a:defRPr sz="1000"/>
          </a:pPr>
          <a:r>
            <a:rPr lang="en-US" sz="1200" b="0" i="0" u="none" strike="noStrike" baseline="0">
              <a:solidFill>
                <a:srgbClr val="000000"/>
              </a:solidFill>
              <a:latin typeface="Arial"/>
              <a:cs typeface="Arial"/>
            </a:rPr>
            <a:t>2.   Bar code reader.   </a:t>
          </a:r>
        </a:p>
        <a:p>
          <a:pPr algn="l" rtl="0">
            <a:defRPr sz="1000"/>
          </a:pPr>
          <a:r>
            <a:rPr lang="en-US" sz="1200" b="0" i="0" u="none" strike="noStrike" baseline="0">
              <a:solidFill>
                <a:srgbClr val="000000"/>
              </a:solidFill>
              <a:latin typeface="Arial"/>
              <a:cs typeface="Arial"/>
            </a:rPr>
            <a:t>3.   Gateway router.</a:t>
          </a:r>
        </a:p>
        <a:p>
          <a:pPr algn="l" rtl="0">
            <a:defRPr sz="1000"/>
          </a:pPr>
          <a:r>
            <a:rPr lang="en-US" sz="1200" b="0" i="0" u="none" strike="noStrike" baseline="0">
              <a:solidFill>
                <a:srgbClr val="000000"/>
              </a:solidFill>
              <a:latin typeface="Arial"/>
              <a:cs typeface="Arial"/>
            </a:rPr>
            <a:t>4.   Programmable Logic Computer (PLC).</a:t>
          </a:r>
        </a:p>
        <a:p>
          <a:pPr algn="l" rtl="0">
            <a:defRPr sz="1000"/>
          </a:pPr>
          <a:r>
            <a:rPr lang="en-US" sz="1200" b="0" i="0" u="none" strike="noStrike" baseline="0">
              <a:solidFill>
                <a:srgbClr val="000000"/>
              </a:solidFill>
              <a:latin typeface="Arial"/>
              <a:cs typeface="Arial"/>
            </a:rPr>
            <a:t>5.   Human-Machine-Interface (HMI).</a:t>
          </a:r>
        </a:p>
        <a:p>
          <a:pPr algn="l" rtl="0">
            <a:defRPr sz="1000"/>
          </a:pPr>
          <a:r>
            <a:rPr lang="en-US" sz="1200" b="0" i="0" u="none" strike="noStrike" baseline="0">
              <a:solidFill>
                <a:srgbClr val="000000"/>
              </a:solidFill>
              <a:latin typeface="Arial"/>
              <a:cs typeface="Arial"/>
            </a:rPr>
            <a:t>6.   Direct current motor conveyor drive.</a:t>
          </a:r>
        </a:p>
        <a:p>
          <a:pPr algn="l" rtl="0">
            <a:defRPr sz="1000"/>
          </a:pPr>
          <a:r>
            <a:rPr lang="en-US" sz="1200" b="0" i="0" u="none" strike="noStrike" baseline="0">
              <a:solidFill>
                <a:srgbClr val="000000"/>
              </a:solidFill>
              <a:latin typeface="Arial"/>
              <a:cs typeface="Arial"/>
            </a:rPr>
            <a:t>7.   Variable: angle / speed, controller.</a:t>
          </a:r>
        </a:p>
        <a:p>
          <a:pPr algn="l" rtl="0">
            <a:defRPr sz="1000"/>
          </a:pPr>
          <a:r>
            <a:rPr lang="en-US" sz="1200" b="0" i="0" u="none" strike="noStrike" baseline="0">
              <a:solidFill>
                <a:srgbClr val="000000"/>
              </a:solidFill>
              <a:latin typeface="Arial"/>
              <a:cs typeface="Arial"/>
            </a:rPr>
            <a:t>8.   Hub to servers.</a:t>
          </a:r>
        </a:p>
        <a:p>
          <a:pPr algn="l" rtl="0">
            <a:defRPr sz="1000"/>
          </a:pPr>
          <a:r>
            <a:rPr lang="en-US" sz="1200" b="0" i="0" u="none" strike="noStrike" baseline="0">
              <a:solidFill>
                <a:srgbClr val="000000"/>
              </a:solidFill>
              <a:latin typeface="Arial"/>
              <a:cs typeface="Arial"/>
            </a:rPr>
            <a:t>9.   Sever.</a:t>
          </a:r>
        </a:p>
        <a:p>
          <a:pPr algn="l" rtl="0">
            <a:defRPr sz="1000"/>
          </a:pPr>
          <a:r>
            <a:rPr lang="en-US" sz="1200" b="0" i="0" u="none" strike="noStrike" baseline="0">
              <a:solidFill>
                <a:srgbClr val="000000"/>
              </a:solidFill>
              <a:latin typeface="Arial"/>
              <a:cs typeface="Arial"/>
            </a:rPr>
            <a:t>10. Back-up Server.</a:t>
          </a:r>
        </a:p>
        <a:p>
          <a:pPr algn="l" rtl="0">
            <a:defRPr sz="1000"/>
          </a:pPr>
          <a:r>
            <a:rPr lang="en-US" sz="1200" b="0" i="0" u="none" strike="noStrike" baseline="0">
              <a:solidFill>
                <a:srgbClr val="000000"/>
              </a:solidFill>
              <a:latin typeface="Arial"/>
              <a:cs typeface="Arial"/>
            </a:rPr>
            <a:t>11. Hub to laptops.</a:t>
          </a:r>
        </a:p>
        <a:p>
          <a:pPr algn="l" rtl="0">
            <a:defRPr sz="1000"/>
          </a:pPr>
          <a:r>
            <a:rPr lang="en-US" sz="1200" b="0" i="0" u="none" strike="noStrike" baseline="0">
              <a:solidFill>
                <a:srgbClr val="000000"/>
              </a:solidFill>
              <a:latin typeface="Arial"/>
              <a:cs typeface="Arial"/>
            </a:rPr>
            <a:t>12. Laptop.</a:t>
          </a:r>
        </a:p>
        <a:p>
          <a:pPr algn="l" rtl="0">
            <a:defRPr sz="1000"/>
          </a:pPr>
          <a:r>
            <a:rPr lang="en-US" sz="1200" b="0" i="0" u="none" strike="noStrike" baseline="0">
              <a:solidFill>
                <a:srgbClr val="000000"/>
              </a:solidFill>
              <a:latin typeface="Arial"/>
              <a:cs typeface="Arial"/>
            </a:rPr>
            <a:t>13. Laptop.</a:t>
          </a:r>
        </a:p>
        <a:p>
          <a:pPr algn="l" rtl="0">
            <a:defRPr sz="1000"/>
          </a:pPr>
          <a:r>
            <a:rPr lang="en-US" sz="1200" b="0" i="0" u="none" strike="noStrike" baseline="0">
              <a:solidFill>
                <a:srgbClr val="000000"/>
              </a:solidFill>
              <a:latin typeface="Arial"/>
              <a:cs typeface="Arial"/>
            </a:rPr>
            <a:t>14. World Wide Web.</a:t>
          </a:r>
        </a:p>
        <a:p>
          <a:pPr algn="l" rtl="0">
            <a:defRPr sz="1000"/>
          </a:pPr>
          <a:r>
            <a:rPr lang="en-US" sz="1200" b="0" i="0" u="none" strike="noStrike" baseline="0">
              <a:solidFill>
                <a:srgbClr val="000000"/>
              </a:solidFill>
              <a:latin typeface="Arial"/>
              <a:cs typeface="Arial"/>
            </a:rPr>
            <a:t>15. Belt conveyor.</a:t>
          </a:r>
        </a:p>
        <a:p>
          <a:pPr algn="l" rtl="0">
            <a:defRPr sz="1000"/>
          </a:pPr>
          <a:r>
            <a:rPr lang="en-US" sz="1200" b="0" i="0" u="none" strike="noStrike" baseline="0">
              <a:solidFill>
                <a:srgbClr val="000000"/>
              </a:solidFill>
              <a:latin typeface="Arial"/>
              <a:cs typeface="Arial"/>
            </a:rPr>
            <a:t>16. Finished product.</a:t>
          </a:r>
        </a:p>
        <a:p>
          <a:pPr algn="l" rtl="0">
            <a:defRPr sz="1000"/>
          </a:pPr>
          <a:r>
            <a:rPr lang="en-US" sz="1200" b="0" i="0" u="none" strike="noStrike" baseline="0">
              <a:solidFill>
                <a:srgbClr val="000000"/>
              </a:solidFill>
              <a:latin typeface="Arial"/>
              <a:cs typeface="Arial"/>
            </a:rPr>
            <a:t>17. Packaging for shipment.</a:t>
          </a:r>
        </a:p>
        <a:p>
          <a:pPr algn="l" rtl="0">
            <a:defRPr sz="1000"/>
          </a:pPr>
          <a:r>
            <a:rPr lang="en-US" sz="1200" b="0" i="0" u="none" strike="noStrike" baseline="0">
              <a:solidFill>
                <a:srgbClr val="000000"/>
              </a:solidFill>
              <a:latin typeface="Arial"/>
              <a:cs typeface="Arial"/>
            </a:rPr>
            <a:t>18. Pick and Place Robot</a:t>
          </a:r>
        </a:p>
      </xdr:txBody>
    </xdr:sp>
    <xdr:clientData/>
  </xdr:twoCellAnchor>
  <xdr:twoCellAnchor>
    <xdr:from>
      <xdr:col>1</xdr:col>
      <xdr:colOff>123824</xdr:colOff>
      <xdr:row>112</xdr:row>
      <xdr:rowOff>47626</xdr:rowOff>
    </xdr:from>
    <xdr:to>
      <xdr:col>9</xdr:col>
      <xdr:colOff>333374</xdr:colOff>
      <xdr:row>125</xdr:row>
      <xdr:rowOff>9526</xdr:rowOff>
    </xdr:to>
    <xdr:sp macro="" textlink="">
      <xdr:nvSpPr>
        <xdr:cNvPr id="2091" name="Text Box 43">
          <a:extLst>
            <a:ext uri="{FF2B5EF4-FFF2-40B4-BE49-F238E27FC236}">
              <a16:creationId xmlns:a16="http://schemas.microsoft.com/office/drawing/2014/main" id="{A939BFA0-90F0-ADF8-9B33-09E5212B1A4D}"/>
            </a:ext>
          </a:extLst>
        </xdr:cNvPr>
        <xdr:cNvSpPr txBox="1">
          <a:spLocks noChangeArrowheads="1"/>
        </xdr:cNvSpPr>
      </xdr:nvSpPr>
      <xdr:spPr bwMode="auto">
        <a:xfrm>
          <a:off x="2990849" y="22059901"/>
          <a:ext cx="6086475" cy="2438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sng" strike="noStrike" baseline="0">
              <a:solidFill>
                <a:srgbClr val="000000"/>
              </a:solidFill>
              <a:latin typeface="Arial"/>
              <a:cs typeface="Arial"/>
            </a:rPr>
            <a:t>ITEM   QTY        DESCRIPTION                               MATERIAL</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2           SHAFT                                           1.000” DIA  304 STAINLESS STEEL</a:t>
          </a:r>
        </a:p>
        <a:p>
          <a:pPr algn="l" rtl="0">
            <a:defRPr sz="1000"/>
          </a:pPr>
          <a:r>
            <a:rPr lang="en-US" sz="1200" b="0" i="0" u="none" strike="noStrike" baseline="0">
              <a:solidFill>
                <a:srgbClr val="000000"/>
              </a:solidFill>
              <a:latin typeface="Arial"/>
              <a:cs typeface="Arial"/>
            </a:rPr>
            <a:t>2            4           BALL BEARING                              SKF 25.40</a:t>
          </a:r>
        </a:p>
        <a:p>
          <a:pPr algn="l" rtl="0">
            <a:defRPr sz="1000"/>
          </a:pPr>
          <a:r>
            <a:rPr lang="en-US" sz="1200" b="0" i="0" u="none" strike="noStrike" baseline="0">
              <a:solidFill>
                <a:srgbClr val="000000"/>
              </a:solidFill>
              <a:latin typeface="Arial"/>
              <a:cs typeface="Arial"/>
            </a:rPr>
            <a:t>3            2           BEVEL GEAR                                 25 TEETH, 20 DEG. 10 PITCH                               </a:t>
          </a:r>
        </a:p>
        <a:p>
          <a:pPr algn="l" rtl="0">
            <a:defRPr sz="1000"/>
          </a:pPr>
          <a:r>
            <a:rPr lang="en-US" sz="1200" b="0" i="0" u="none" strike="noStrike" baseline="0">
              <a:solidFill>
                <a:srgbClr val="000000"/>
              </a:solidFill>
              <a:latin typeface="Arial"/>
              <a:cs typeface="Arial"/>
            </a:rPr>
            <a:t>4            2           INTERNAL RETAINING RING        MC 25-A-563</a:t>
          </a:r>
        </a:p>
        <a:p>
          <a:pPr algn="l" rtl="0">
            <a:defRPr sz="1000"/>
          </a:pPr>
          <a:r>
            <a:rPr lang="en-US" sz="1200" b="0" i="0" u="none" strike="noStrike" baseline="0">
              <a:solidFill>
                <a:srgbClr val="000000"/>
              </a:solidFill>
              <a:latin typeface="Arial"/>
              <a:cs typeface="Arial"/>
            </a:rPr>
            <a:t>5            2           OIL SEAL                                        OS-100-5</a:t>
          </a:r>
        </a:p>
        <a:p>
          <a:pPr algn="l" rtl="0">
            <a:defRPr sz="1000"/>
          </a:pPr>
          <a:r>
            <a:rPr lang="en-US" sz="1200" b="0" i="0" u="none" strike="noStrike" baseline="0">
              <a:solidFill>
                <a:srgbClr val="000000"/>
              </a:solidFill>
              <a:latin typeface="Arial"/>
              <a:cs typeface="Arial"/>
            </a:rPr>
            <a:t>6            2           END CAP                                        #M0011865</a:t>
          </a:r>
        </a:p>
        <a:p>
          <a:pPr algn="l" rtl="0">
            <a:defRPr sz="1000"/>
          </a:pPr>
          <a:r>
            <a:rPr lang="en-US" sz="1200" b="0" i="0" u="none" strike="noStrike" baseline="0">
              <a:solidFill>
                <a:srgbClr val="000000"/>
              </a:solidFill>
              <a:latin typeface="Arial"/>
              <a:cs typeface="Arial"/>
            </a:rPr>
            <a:t>7            2           BEARING HOUSING                       2024 ALUMINUM</a:t>
          </a:r>
        </a:p>
        <a:p>
          <a:pPr algn="l" rtl="0">
            <a:defRPr sz="1000"/>
          </a:pPr>
          <a:r>
            <a:rPr lang="en-US" sz="1200" b="0" i="0" u="none" strike="noStrike" baseline="0">
              <a:solidFill>
                <a:srgbClr val="000000"/>
              </a:solidFill>
              <a:latin typeface="Arial"/>
              <a:cs typeface="Arial"/>
            </a:rPr>
            <a:t>8          18           MACHINE SCREW                          CH-25-150</a:t>
          </a:r>
        </a:p>
        <a:p>
          <a:pPr algn="l" rtl="0">
            <a:defRPr sz="1000"/>
          </a:pPr>
          <a:r>
            <a:rPr lang="en-US" sz="1200" b="0" i="0" u="none" strike="noStrike" baseline="0">
              <a:solidFill>
                <a:srgbClr val="000000"/>
              </a:solidFill>
              <a:latin typeface="Arial"/>
              <a:cs typeface="Arial"/>
            </a:rPr>
            <a:t>9            2           GEARBOX                                      SCH 40 STAINLESS STEEL PIPE </a:t>
          </a:r>
        </a:p>
        <a:p>
          <a:pPr algn="l" rtl="0">
            <a:defRPr sz="1000"/>
          </a:pPr>
          <a:r>
            <a:rPr lang="en-US" sz="1200" b="0" i="0" u="none" strike="noStrike" baseline="0">
              <a:solidFill>
                <a:srgbClr val="000000"/>
              </a:solidFill>
              <a:latin typeface="Arial"/>
              <a:cs typeface="Arial"/>
            </a:rPr>
            <a:t>10          2           COLLAR                                          C-1040</a:t>
          </a:r>
        </a:p>
        <a:p>
          <a:pPr algn="l" rtl="0">
            <a:defRPr sz="1000"/>
          </a:pPr>
          <a:r>
            <a:rPr lang="en-US" sz="1200" b="0" i="0" u="none" strike="noStrike" baseline="0">
              <a:solidFill>
                <a:srgbClr val="000000"/>
              </a:solidFill>
              <a:latin typeface="Arial"/>
              <a:cs typeface="Arial"/>
            </a:rPr>
            <a:t>11          2           RETAINER                                       303 SS</a:t>
          </a:r>
        </a:p>
        <a:p>
          <a:pPr algn="l" rtl="0">
            <a:defRPr sz="1000"/>
          </a:pPr>
          <a:r>
            <a:rPr lang="en-US" sz="1200" b="0" i="0" u="none" strike="noStrike" baseline="0">
              <a:solidFill>
                <a:srgbClr val="000000"/>
              </a:solidFill>
              <a:latin typeface="Arial"/>
              <a:cs typeface="Arial"/>
            </a:rPr>
            <a:t>12          2           SQUARE KEY                                  303 33</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266700</xdr:colOff>
      <xdr:row>127</xdr:row>
      <xdr:rowOff>38100</xdr:rowOff>
    </xdr:from>
    <xdr:to>
      <xdr:col>1</xdr:col>
      <xdr:colOff>1333500</xdr:colOff>
      <xdr:row>143</xdr:row>
      <xdr:rowOff>0</xdr:rowOff>
    </xdr:to>
    <xdr:pic>
      <xdr:nvPicPr>
        <xdr:cNvPr id="2562" name="Picture 44" descr="DWG-T2025-BRG-HSNG-A">
          <a:extLst>
            <a:ext uri="{FF2B5EF4-FFF2-40B4-BE49-F238E27FC236}">
              <a16:creationId xmlns:a16="http://schemas.microsoft.com/office/drawing/2014/main" id="{9092F65B-D1F9-8CFC-2E01-C6C77F2D39C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6700" y="20964525"/>
          <a:ext cx="39338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1619250</xdr:colOff>
      <xdr:row>128</xdr:row>
      <xdr:rowOff>38100</xdr:rowOff>
    </xdr:from>
    <xdr:to>
      <xdr:col>7</xdr:col>
      <xdr:colOff>533400</xdr:colOff>
      <xdr:row>142</xdr:row>
      <xdr:rowOff>9525</xdr:rowOff>
    </xdr:to>
    <xdr:pic>
      <xdr:nvPicPr>
        <xdr:cNvPr id="2563" name="Picture 46" descr="GEARBOX-SHAFT-DWG">
          <a:extLst>
            <a:ext uri="{FF2B5EF4-FFF2-40B4-BE49-F238E27FC236}">
              <a16:creationId xmlns:a16="http://schemas.microsoft.com/office/drawing/2014/main" id="{DD1F7000-2DC1-0F32-28C7-CC16A8DEAC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486275" y="21126450"/>
          <a:ext cx="344805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6349</xdr:colOff>
      <xdr:row>4</xdr:row>
      <xdr:rowOff>12700</xdr:rowOff>
    </xdr:from>
    <xdr:to>
      <xdr:col>16</xdr:col>
      <xdr:colOff>600074</xdr:colOff>
      <xdr:row>13</xdr:row>
      <xdr:rowOff>15875</xdr:rowOff>
    </xdr:to>
    <xdr:sp macro="" textlink="">
      <xdr:nvSpPr>
        <xdr:cNvPr id="2" name="TextBox 1">
          <a:extLst>
            <a:ext uri="{FF2B5EF4-FFF2-40B4-BE49-F238E27FC236}">
              <a16:creationId xmlns:a16="http://schemas.microsoft.com/office/drawing/2014/main" id="{23122F4D-87CD-4D26-961D-A07A366F3D08}"/>
            </a:ext>
          </a:extLst>
        </xdr:cNvPr>
        <xdr:cNvSpPr txBox="1"/>
      </xdr:nvSpPr>
      <xdr:spPr>
        <a:xfrm>
          <a:off x="615949" y="3641725"/>
          <a:ext cx="4737100" cy="186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676275</xdr:colOff>
      <xdr:row>63</xdr:row>
      <xdr:rowOff>114300</xdr:rowOff>
    </xdr:from>
    <xdr:to>
      <xdr:col>3</xdr:col>
      <xdr:colOff>152400</xdr:colOff>
      <xdr:row>79</xdr:row>
      <xdr:rowOff>47625</xdr:rowOff>
    </xdr:to>
    <xdr:graphicFrame macro="">
      <xdr:nvGraphicFramePr>
        <xdr:cNvPr id="1071" name="Chart 5">
          <a:extLst>
            <a:ext uri="{FF2B5EF4-FFF2-40B4-BE49-F238E27FC236}">
              <a16:creationId xmlns:a16="http://schemas.microsoft.com/office/drawing/2014/main" id="{5FFCC3E1-768C-8957-2723-58D7915AB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1876425</xdr:colOff>
      <xdr:row>14</xdr:row>
      <xdr:rowOff>9525</xdr:rowOff>
    </xdr:from>
    <xdr:to>
      <xdr:col>2</xdr:col>
      <xdr:colOff>695325</xdr:colOff>
      <xdr:row>28</xdr:row>
      <xdr:rowOff>19050</xdr:rowOff>
    </xdr:to>
    <xdr:pic>
      <xdr:nvPicPr>
        <xdr:cNvPr id="1072" name="Picture 6" descr="BREAK-EVEN-1">
          <a:extLst>
            <a:ext uri="{FF2B5EF4-FFF2-40B4-BE49-F238E27FC236}">
              <a16:creationId xmlns:a16="http://schemas.microsoft.com/office/drawing/2014/main" id="{29875A94-EF2E-DB77-68AF-E516FC0C2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6425" y="2314575"/>
          <a:ext cx="3419475"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30</xdr:row>
      <xdr:rowOff>152400</xdr:rowOff>
    </xdr:from>
    <xdr:to>
      <xdr:col>3</xdr:col>
      <xdr:colOff>428625</xdr:colOff>
      <xdr:row>37</xdr:row>
      <xdr:rowOff>66675</xdr:rowOff>
    </xdr:to>
    <xdr:sp macro="" textlink="">
      <xdr:nvSpPr>
        <xdr:cNvPr id="1031" name="Text Box 7">
          <a:extLst>
            <a:ext uri="{FF2B5EF4-FFF2-40B4-BE49-F238E27FC236}">
              <a16:creationId xmlns:a16="http://schemas.microsoft.com/office/drawing/2014/main" id="{8B57CFC8-20C1-15E9-FC49-8C9C13437D9A}"/>
            </a:ext>
          </a:extLst>
        </xdr:cNvPr>
        <xdr:cNvSpPr txBox="1">
          <a:spLocks noChangeArrowheads="1"/>
        </xdr:cNvSpPr>
      </xdr:nvSpPr>
      <xdr:spPr bwMode="auto">
        <a:xfrm>
          <a:off x="390525" y="5010150"/>
          <a:ext cx="5019675" cy="1047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The graph above illustrates the relationship between cost, income, profit, and loss. The number of units that must be sold to break even occurs at the intersection point of income and operating cost.</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Break Even Quantity, Q = Fixed Cost per Month / (Unit Sell Price - Variable cost per Unit)</a:t>
          </a:r>
        </a:p>
        <a:p>
          <a:pPr algn="l" rtl="0">
            <a:lnSpc>
              <a:spcPts val="1000"/>
            </a:lnSpc>
            <a:defRPr sz="1000"/>
          </a:pPr>
          <a:r>
            <a:rPr lang="en-US" sz="1000" b="0" i="0" u="none" strike="noStrike" baseline="0">
              <a:solidFill>
                <a:srgbClr val="000000"/>
              </a:solidFill>
              <a:latin typeface="Arial"/>
              <a:cs typeface="Arial"/>
            </a:rPr>
            <a:t>                                Q = FC / ( SP( 1 - VC))</a:t>
          </a:r>
        </a:p>
      </xdr:txBody>
    </xdr:sp>
    <xdr:clientData/>
  </xdr:twoCellAnchor>
  <xdr:twoCellAnchor editAs="oneCell">
    <xdr:from>
      <xdr:col>4</xdr:col>
      <xdr:colOff>133350</xdr:colOff>
      <xdr:row>263</xdr:row>
      <xdr:rowOff>180975</xdr:rowOff>
    </xdr:from>
    <xdr:to>
      <xdr:col>12</xdr:col>
      <xdr:colOff>47625</xdr:colOff>
      <xdr:row>283</xdr:row>
      <xdr:rowOff>114300</xdr:rowOff>
    </xdr:to>
    <xdr:pic>
      <xdr:nvPicPr>
        <xdr:cNvPr id="5" name="Picture 4">
          <a:extLst>
            <a:ext uri="{FF2B5EF4-FFF2-40B4-BE49-F238E27FC236}">
              <a16:creationId xmlns:a16="http://schemas.microsoft.com/office/drawing/2014/main" id="{F863C8F6-9E25-A060-A833-36DFC5A39F8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38900" y="52282725"/>
          <a:ext cx="5314950" cy="3981450"/>
        </a:xfrm>
        <a:prstGeom prst="rect">
          <a:avLst/>
        </a:prstGeom>
      </xdr:spPr>
    </xdr:pic>
    <xdr:clientData/>
  </xdr:twoCellAnchor>
  <xdr:twoCellAnchor editAs="oneCell">
    <xdr:from>
      <xdr:col>4</xdr:col>
      <xdr:colOff>219075</xdr:colOff>
      <xdr:row>246</xdr:row>
      <xdr:rowOff>114300</xdr:rowOff>
    </xdr:from>
    <xdr:to>
      <xdr:col>12</xdr:col>
      <xdr:colOff>161925</xdr:colOff>
      <xdr:row>261</xdr:row>
      <xdr:rowOff>104775</xdr:rowOff>
    </xdr:to>
    <xdr:pic>
      <xdr:nvPicPr>
        <xdr:cNvPr id="7" name="Picture 6">
          <a:extLst>
            <a:ext uri="{FF2B5EF4-FFF2-40B4-BE49-F238E27FC236}">
              <a16:creationId xmlns:a16="http://schemas.microsoft.com/office/drawing/2014/main" id="{3E834C51-8FD3-1FFF-E230-894C4BB40D0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24625" y="48834675"/>
          <a:ext cx="5343525" cy="3000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196</xdr:row>
      <xdr:rowOff>95250</xdr:rowOff>
    </xdr:from>
    <xdr:to>
      <xdr:col>3</xdr:col>
      <xdr:colOff>180975</xdr:colOff>
      <xdr:row>199</xdr:row>
      <xdr:rowOff>114300</xdr:rowOff>
    </xdr:to>
    <xdr:sp macro="" textlink="">
      <xdr:nvSpPr>
        <xdr:cNvPr id="3429" name="Rectangle 9">
          <a:extLst>
            <a:ext uri="{FF2B5EF4-FFF2-40B4-BE49-F238E27FC236}">
              <a16:creationId xmlns:a16="http://schemas.microsoft.com/office/drawing/2014/main" id="{1B6A3ACA-1667-6DD9-ADB3-EA261E04F691}"/>
            </a:ext>
          </a:extLst>
        </xdr:cNvPr>
        <xdr:cNvSpPr>
          <a:spLocks noChangeArrowheads="1"/>
        </xdr:cNvSpPr>
      </xdr:nvSpPr>
      <xdr:spPr bwMode="auto">
        <a:xfrm>
          <a:off x="4438650" y="32070675"/>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161925</xdr:colOff>
      <xdr:row>196</xdr:row>
      <xdr:rowOff>76200</xdr:rowOff>
    </xdr:from>
    <xdr:to>
      <xdr:col>0</xdr:col>
      <xdr:colOff>942975</xdr:colOff>
      <xdr:row>199</xdr:row>
      <xdr:rowOff>95250</xdr:rowOff>
    </xdr:to>
    <xdr:sp macro="" textlink="">
      <xdr:nvSpPr>
        <xdr:cNvPr id="3430" name="Rectangle 1">
          <a:extLst>
            <a:ext uri="{FF2B5EF4-FFF2-40B4-BE49-F238E27FC236}">
              <a16:creationId xmlns:a16="http://schemas.microsoft.com/office/drawing/2014/main" id="{0F9C62A3-B032-B2D9-9FB6-A563827AA2F2}"/>
            </a:ext>
          </a:extLst>
        </xdr:cNvPr>
        <xdr:cNvSpPr>
          <a:spLocks noChangeArrowheads="1"/>
        </xdr:cNvSpPr>
      </xdr:nvSpPr>
      <xdr:spPr bwMode="auto">
        <a:xfrm>
          <a:off x="161925" y="32051625"/>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197</xdr:row>
      <xdr:rowOff>57150</xdr:rowOff>
    </xdr:from>
    <xdr:to>
      <xdr:col>0</xdr:col>
      <xdr:colOff>762000</xdr:colOff>
      <xdr:row>198</xdr:row>
      <xdr:rowOff>76200</xdr:rowOff>
    </xdr:to>
    <xdr:sp macro="" textlink="">
      <xdr:nvSpPr>
        <xdr:cNvPr id="3074" name="Text Box 2">
          <a:extLst>
            <a:ext uri="{FF2B5EF4-FFF2-40B4-BE49-F238E27FC236}">
              <a16:creationId xmlns:a16="http://schemas.microsoft.com/office/drawing/2014/main" id="{C91E36F6-8D82-863C-63BE-F535245525B8}"/>
            </a:ext>
          </a:extLst>
        </xdr:cNvPr>
        <xdr:cNvSpPr txBox="1">
          <a:spLocks noChangeArrowheads="1"/>
        </xdr:cNvSpPr>
      </xdr:nvSpPr>
      <xdr:spPr bwMode="auto">
        <a:xfrm>
          <a:off x="323850" y="3213735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Cell-1</a:t>
          </a:r>
        </a:p>
      </xdr:txBody>
    </xdr:sp>
    <xdr:clientData/>
  </xdr:twoCellAnchor>
  <xdr:twoCellAnchor>
    <xdr:from>
      <xdr:col>1</xdr:col>
      <xdr:colOff>400050</xdr:colOff>
      <xdr:row>196</xdr:row>
      <xdr:rowOff>85725</xdr:rowOff>
    </xdr:from>
    <xdr:to>
      <xdr:col>1</xdr:col>
      <xdr:colOff>1181100</xdr:colOff>
      <xdr:row>199</xdr:row>
      <xdr:rowOff>104775</xdr:rowOff>
    </xdr:to>
    <xdr:sp macro="" textlink="">
      <xdr:nvSpPr>
        <xdr:cNvPr id="3432" name="Rectangle 3">
          <a:extLst>
            <a:ext uri="{FF2B5EF4-FFF2-40B4-BE49-F238E27FC236}">
              <a16:creationId xmlns:a16="http://schemas.microsoft.com/office/drawing/2014/main" id="{1DDBADF3-C8F1-F786-B14D-A1F5851A5A7E}"/>
            </a:ext>
          </a:extLst>
        </xdr:cNvPr>
        <xdr:cNvSpPr>
          <a:spLocks noChangeArrowheads="1"/>
        </xdr:cNvSpPr>
      </xdr:nvSpPr>
      <xdr:spPr bwMode="auto">
        <a:xfrm>
          <a:off x="3019425" y="32061150"/>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1600200</xdr:colOff>
      <xdr:row>196</xdr:row>
      <xdr:rowOff>85725</xdr:rowOff>
    </xdr:from>
    <xdr:to>
      <xdr:col>0</xdr:col>
      <xdr:colOff>2381250</xdr:colOff>
      <xdr:row>199</xdr:row>
      <xdr:rowOff>104775</xdr:rowOff>
    </xdr:to>
    <xdr:sp macro="" textlink="">
      <xdr:nvSpPr>
        <xdr:cNvPr id="3433" name="Rectangle 4">
          <a:extLst>
            <a:ext uri="{FF2B5EF4-FFF2-40B4-BE49-F238E27FC236}">
              <a16:creationId xmlns:a16="http://schemas.microsoft.com/office/drawing/2014/main" id="{52CE9C7F-D106-80B9-7A73-014DAB6641F8}"/>
            </a:ext>
          </a:extLst>
        </xdr:cNvPr>
        <xdr:cNvSpPr>
          <a:spLocks noChangeArrowheads="1"/>
        </xdr:cNvSpPr>
      </xdr:nvSpPr>
      <xdr:spPr bwMode="auto">
        <a:xfrm>
          <a:off x="1600200" y="32061150"/>
          <a:ext cx="781050" cy="504825"/>
        </a:xfrm>
        <a:prstGeom prst="rect">
          <a:avLst/>
        </a:prstGeom>
        <a:solidFill>
          <a:srgbClr val="FFFFFF"/>
        </a:solidFill>
        <a:ln w="9525">
          <a:solidFill>
            <a:srgbClr val="000000"/>
          </a:solidFill>
          <a:miter lim="800000"/>
          <a:headEnd/>
          <a:tailEnd/>
        </a:ln>
      </xdr:spPr>
    </xdr:sp>
    <xdr:clientData/>
  </xdr:twoCellAnchor>
  <xdr:twoCellAnchor>
    <xdr:from>
      <xdr:col>2</xdr:col>
      <xdr:colOff>200025</xdr:colOff>
      <xdr:row>197</xdr:row>
      <xdr:rowOff>95250</xdr:rowOff>
    </xdr:from>
    <xdr:to>
      <xdr:col>3</xdr:col>
      <xdr:colOff>28575</xdr:colOff>
      <xdr:row>198</xdr:row>
      <xdr:rowOff>114300</xdr:rowOff>
    </xdr:to>
    <xdr:sp macro="" textlink="">
      <xdr:nvSpPr>
        <xdr:cNvPr id="3077" name="Text Box 5">
          <a:extLst>
            <a:ext uri="{FF2B5EF4-FFF2-40B4-BE49-F238E27FC236}">
              <a16:creationId xmlns:a16="http://schemas.microsoft.com/office/drawing/2014/main" id="{9C6021CB-7C4A-9F93-26C1-61CE634C1928}"/>
            </a:ext>
          </a:extLst>
        </xdr:cNvPr>
        <xdr:cNvSpPr txBox="1">
          <a:spLocks noChangeArrowheads="1"/>
        </xdr:cNvSpPr>
      </xdr:nvSpPr>
      <xdr:spPr bwMode="auto">
        <a:xfrm>
          <a:off x="4629150" y="3217545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Cell-4</a:t>
          </a:r>
        </a:p>
      </xdr:txBody>
    </xdr:sp>
    <xdr:clientData/>
  </xdr:twoCellAnchor>
  <xdr:twoCellAnchor>
    <xdr:from>
      <xdr:col>0</xdr:col>
      <xdr:colOff>1781175</xdr:colOff>
      <xdr:row>197</xdr:row>
      <xdr:rowOff>76200</xdr:rowOff>
    </xdr:from>
    <xdr:to>
      <xdr:col>0</xdr:col>
      <xdr:colOff>2219325</xdr:colOff>
      <xdr:row>198</xdr:row>
      <xdr:rowOff>95250</xdr:rowOff>
    </xdr:to>
    <xdr:sp macro="" textlink="">
      <xdr:nvSpPr>
        <xdr:cNvPr id="3078" name="Text Box 6">
          <a:extLst>
            <a:ext uri="{FF2B5EF4-FFF2-40B4-BE49-F238E27FC236}">
              <a16:creationId xmlns:a16="http://schemas.microsoft.com/office/drawing/2014/main" id="{EB5A3123-2B1B-3C31-4376-568BDB8505A8}"/>
            </a:ext>
          </a:extLst>
        </xdr:cNvPr>
        <xdr:cNvSpPr txBox="1">
          <a:spLocks noChangeArrowheads="1"/>
        </xdr:cNvSpPr>
      </xdr:nvSpPr>
      <xdr:spPr bwMode="auto">
        <a:xfrm>
          <a:off x="1781175" y="3215640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Cell-2</a:t>
          </a:r>
        </a:p>
      </xdr:txBody>
    </xdr:sp>
    <xdr:clientData/>
  </xdr:twoCellAnchor>
  <xdr:twoCellAnchor>
    <xdr:from>
      <xdr:col>0</xdr:col>
      <xdr:colOff>942975</xdr:colOff>
      <xdr:row>198</xdr:row>
      <xdr:rowOff>0</xdr:rowOff>
    </xdr:from>
    <xdr:to>
      <xdr:col>0</xdr:col>
      <xdr:colOff>1600200</xdr:colOff>
      <xdr:row>198</xdr:row>
      <xdr:rowOff>0</xdr:rowOff>
    </xdr:to>
    <xdr:sp macro="" textlink="">
      <xdr:nvSpPr>
        <xdr:cNvPr id="3436" name="Line 7">
          <a:extLst>
            <a:ext uri="{FF2B5EF4-FFF2-40B4-BE49-F238E27FC236}">
              <a16:creationId xmlns:a16="http://schemas.microsoft.com/office/drawing/2014/main" id="{BB5DE998-41C7-4BFA-FDC4-D2261C096965}"/>
            </a:ext>
          </a:extLst>
        </xdr:cNvPr>
        <xdr:cNvSpPr>
          <a:spLocks noChangeShapeType="1"/>
        </xdr:cNvSpPr>
      </xdr:nvSpPr>
      <xdr:spPr bwMode="auto">
        <a:xfrm>
          <a:off x="942975" y="32299275"/>
          <a:ext cx="657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581025</xdr:colOff>
      <xdr:row>197</xdr:row>
      <xdr:rowOff>76200</xdr:rowOff>
    </xdr:from>
    <xdr:to>
      <xdr:col>1</xdr:col>
      <xdr:colOff>1019175</xdr:colOff>
      <xdr:row>198</xdr:row>
      <xdr:rowOff>95250</xdr:rowOff>
    </xdr:to>
    <xdr:sp macro="" textlink="">
      <xdr:nvSpPr>
        <xdr:cNvPr id="3082" name="Text Box 10">
          <a:extLst>
            <a:ext uri="{FF2B5EF4-FFF2-40B4-BE49-F238E27FC236}">
              <a16:creationId xmlns:a16="http://schemas.microsoft.com/office/drawing/2014/main" id="{3EE3958A-5835-9919-3D29-B58ACE83AFD7}"/>
            </a:ext>
          </a:extLst>
        </xdr:cNvPr>
        <xdr:cNvSpPr txBox="1">
          <a:spLocks noChangeArrowheads="1"/>
        </xdr:cNvSpPr>
      </xdr:nvSpPr>
      <xdr:spPr bwMode="auto">
        <a:xfrm>
          <a:off x="3200400" y="3215640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Cell-3</a:t>
          </a:r>
        </a:p>
      </xdr:txBody>
    </xdr:sp>
    <xdr:clientData/>
  </xdr:twoCellAnchor>
  <xdr:twoCellAnchor>
    <xdr:from>
      <xdr:col>0</xdr:col>
      <xdr:colOff>2390775</xdr:colOff>
      <xdr:row>198</xdr:row>
      <xdr:rowOff>0</xdr:rowOff>
    </xdr:from>
    <xdr:to>
      <xdr:col>1</xdr:col>
      <xdr:colOff>400050</xdr:colOff>
      <xdr:row>198</xdr:row>
      <xdr:rowOff>0</xdr:rowOff>
    </xdr:to>
    <xdr:sp macro="" textlink="">
      <xdr:nvSpPr>
        <xdr:cNvPr id="3438" name="Line 11">
          <a:extLst>
            <a:ext uri="{FF2B5EF4-FFF2-40B4-BE49-F238E27FC236}">
              <a16:creationId xmlns:a16="http://schemas.microsoft.com/office/drawing/2014/main" id="{638BA756-B69C-133D-B5F5-5928E4F48CF5}"/>
            </a:ext>
          </a:extLst>
        </xdr:cNvPr>
        <xdr:cNvSpPr>
          <a:spLocks noChangeShapeType="1"/>
        </xdr:cNvSpPr>
      </xdr:nvSpPr>
      <xdr:spPr bwMode="auto">
        <a:xfrm>
          <a:off x="2390775" y="32299275"/>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202</xdr:row>
      <xdr:rowOff>95250</xdr:rowOff>
    </xdr:from>
    <xdr:to>
      <xdr:col>3</xdr:col>
      <xdr:colOff>190500</xdr:colOff>
      <xdr:row>205</xdr:row>
      <xdr:rowOff>114300</xdr:rowOff>
    </xdr:to>
    <xdr:sp macro="" textlink="">
      <xdr:nvSpPr>
        <xdr:cNvPr id="3439" name="Rectangle 12">
          <a:extLst>
            <a:ext uri="{FF2B5EF4-FFF2-40B4-BE49-F238E27FC236}">
              <a16:creationId xmlns:a16="http://schemas.microsoft.com/office/drawing/2014/main" id="{39005A10-AC9A-2517-8CE7-10C00EB14402}"/>
            </a:ext>
          </a:extLst>
        </xdr:cNvPr>
        <xdr:cNvSpPr>
          <a:spLocks noChangeArrowheads="1"/>
        </xdr:cNvSpPr>
      </xdr:nvSpPr>
      <xdr:spPr bwMode="auto">
        <a:xfrm>
          <a:off x="4448175" y="33042225"/>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161925</xdr:colOff>
      <xdr:row>202</xdr:row>
      <xdr:rowOff>76200</xdr:rowOff>
    </xdr:from>
    <xdr:to>
      <xdr:col>0</xdr:col>
      <xdr:colOff>942975</xdr:colOff>
      <xdr:row>205</xdr:row>
      <xdr:rowOff>95250</xdr:rowOff>
    </xdr:to>
    <xdr:sp macro="" textlink="">
      <xdr:nvSpPr>
        <xdr:cNvPr id="3440" name="Rectangle 13">
          <a:extLst>
            <a:ext uri="{FF2B5EF4-FFF2-40B4-BE49-F238E27FC236}">
              <a16:creationId xmlns:a16="http://schemas.microsoft.com/office/drawing/2014/main" id="{2CEFCCB4-6058-C0B4-BF1F-04BAEE177B96}"/>
            </a:ext>
          </a:extLst>
        </xdr:cNvPr>
        <xdr:cNvSpPr>
          <a:spLocks noChangeArrowheads="1"/>
        </xdr:cNvSpPr>
      </xdr:nvSpPr>
      <xdr:spPr bwMode="auto">
        <a:xfrm>
          <a:off x="161925" y="33023175"/>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203</xdr:row>
      <xdr:rowOff>57150</xdr:rowOff>
    </xdr:from>
    <xdr:to>
      <xdr:col>0</xdr:col>
      <xdr:colOff>762000</xdr:colOff>
      <xdr:row>204</xdr:row>
      <xdr:rowOff>76200</xdr:rowOff>
    </xdr:to>
    <xdr:sp macro="" textlink="">
      <xdr:nvSpPr>
        <xdr:cNvPr id="3086" name="Text Box 14">
          <a:extLst>
            <a:ext uri="{FF2B5EF4-FFF2-40B4-BE49-F238E27FC236}">
              <a16:creationId xmlns:a16="http://schemas.microsoft.com/office/drawing/2014/main" id="{5637017F-98D4-B5AB-643E-0F38851EF6A6}"/>
            </a:ext>
          </a:extLst>
        </xdr:cNvPr>
        <xdr:cNvSpPr txBox="1">
          <a:spLocks noChangeArrowheads="1"/>
        </xdr:cNvSpPr>
      </xdr:nvSpPr>
      <xdr:spPr bwMode="auto">
        <a:xfrm>
          <a:off x="323850" y="3310890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Cell-8</a:t>
          </a:r>
        </a:p>
      </xdr:txBody>
    </xdr:sp>
    <xdr:clientData/>
  </xdr:twoCellAnchor>
  <xdr:twoCellAnchor>
    <xdr:from>
      <xdr:col>1</xdr:col>
      <xdr:colOff>400050</xdr:colOff>
      <xdr:row>202</xdr:row>
      <xdr:rowOff>85725</xdr:rowOff>
    </xdr:from>
    <xdr:to>
      <xdr:col>1</xdr:col>
      <xdr:colOff>1181100</xdr:colOff>
      <xdr:row>205</xdr:row>
      <xdr:rowOff>104775</xdr:rowOff>
    </xdr:to>
    <xdr:sp macro="" textlink="">
      <xdr:nvSpPr>
        <xdr:cNvPr id="3442" name="Rectangle 15">
          <a:extLst>
            <a:ext uri="{FF2B5EF4-FFF2-40B4-BE49-F238E27FC236}">
              <a16:creationId xmlns:a16="http://schemas.microsoft.com/office/drawing/2014/main" id="{4CB3E013-C0E6-2B40-B8A2-42F6D96B15A1}"/>
            </a:ext>
          </a:extLst>
        </xdr:cNvPr>
        <xdr:cNvSpPr>
          <a:spLocks noChangeArrowheads="1"/>
        </xdr:cNvSpPr>
      </xdr:nvSpPr>
      <xdr:spPr bwMode="auto">
        <a:xfrm>
          <a:off x="3019425" y="33032700"/>
          <a:ext cx="781050" cy="504825"/>
        </a:xfrm>
        <a:prstGeom prst="rect">
          <a:avLst/>
        </a:prstGeom>
        <a:solidFill>
          <a:srgbClr val="FFFFFF"/>
        </a:solidFill>
        <a:ln w="9525">
          <a:solidFill>
            <a:srgbClr val="000000"/>
          </a:solidFill>
          <a:miter lim="800000"/>
          <a:headEnd/>
          <a:tailEnd/>
        </a:ln>
      </xdr:spPr>
    </xdr:sp>
    <xdr:clientData/>
  </xdr:twoCellAnchor>
  <xdr:twoCellAnchor>
    <xdr:from>
      <xdr:col>0</xdr:col>
      <xdr:colOff>1600200</xdr:colOff>
      <xdr:row>202</xdr:row>
      <xdr:rowOff>85725</xdr:rowOff>
    </xdr:from>
    <xdr:to>
      <xdr:col>0</xdr:col>
      <xdr:colOff>2381250</xdr:colOff>
      <xdr:row>205</xdr:row>
      <xdr:rowOff>104775</xdr:rowOff>
    </xdr:to>
    <xdr:sp macro="" textlink="">
      <xdr:nvSpPr>
        <xdr:cNvPr id="3443" name="Rectangle 16">
          <a:extLst>
            <a:ext uri="{FF2B5EF4-FFF2-40B4-BE49-F238E27FC236}">
              <a16:creationId xmlns:a16="http://schemas.microsoft.com/office/drawing/2014/main" id="{F548ADE2-A752-68DD-0E53-B4495CE609D3}"/>
            </a:ext>
          </a:extLst>
        </xdr:cNvPr>
        <xdr:cNvSpPr>
          <a:spLocks noChangeArrowheads="1"/>
        </xdr:cNvSpPr>
      </xdr:nvSpPr>
      <xdr:spPr bwMode="auto">
        <a:xfrm>
          <a:off x="1600200" y="33032700"/>
          <a:ext cx="781050" cy="504825"/>
        </a:xfrm>
        <a:prstGeom prst="rect">
          <a:avLst/>
        </a:prstGeom>
        <a:solidFill>
          <a:srgbClr val="FFFFFF"/>
        </a:solidFill>
        <a:ln w="9525">
          <a:solidFill>
            <a:srgbClr val="000000"/>
          </a:solidFill>
          <a:miter lim="800000"/>
          <a:headEnd/>
          <a:tailEnd/>
        </a:ln>
      </xdr:spPr>
    </xdr:sp>
    <xdr:clientData/>
  </xdr:twoCellAnchor>
  <xdr:twoCellAnchor>
    <xdr:from>
      <xdr:col>2</xdr:col>
      <xdr:colOff>200025</xdr:colOff>
      <xdr:row>203</xdr:row>
      <xdr:rowOff>85725</xdr:rowOff>
    </xdr:from>
    <xdr:to>
      <xdr:col>3</xdr:col>
      <xdr:colOff>28575</xdr:colOff>
      <xdr:row>204</xdr:row>
      <xdr:rowOff>104775</xdr:rowOff>
    </xdr:to>
    <xdr:sp macro="" textlink="">
      <xdr:nvSpPr>
        <xdr:cNvPr id="3089" name="Text Box 17">
          <a:extLst>
            <a:ext uri="{FF2B5EF4-FFF2-40B4-BE49-F238E27FC236}">
              <a16:creationId xmlns:a16="http://schemas.microsoft.com/office/drawing/2014/main" id="{66FDBA9A-A765-8052-0A6A-55E8BAC4237F}"/>
            </a:ext>
          </a:extLst>
        </xdr:cNvPr>
        <xdr:cNvSpPr txBox="1">
          <a:spLocks noChangeArrowheads="1"/>
        </xdr:cNvSpPr>
      </xdr:nvSpPr>
      <xdr:spPr bwMode="auto">
        <a:xfrm>
          <a:off x="4629150" y="33137475"/>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Cell-5</a:t>
          </a:r>
        </a:p>
      </xdr:txBody>
    </xdr:sp>
    <xdr:clientData/>
  </xdr:twoCellAnchor>
  <xdr:twoCellAnchor>
    <xdr:from>
      <xdr:col>0</xdr:col>
      <xdr:colOff>1781175</xdr:colOff>
      <xdr:row>203</xdr:row>
      <xdr:rowOff>76200</xdr:rowOff>
    </xdr:from>
    <xdr:to>
      <xdr:col>0</xdr:col>
      <xdr:colOff>2219325</xdr:colOff>
      <xdr:row>204</xdr:row>
      <xdr:rowOff>95250</xdr:rowOff>
    </xdr:to>
    <xdr:sp macro="" textlink="">
      <xdr:nvSpPr>
        <xdr:cNvPr id="3090" name="Text Box 18">
          <a:extLst>
            <a:ext uri="{FF2B5EF4-FFF2-40B4-BE49-F238E27FC236}">
              <a16:creationId xmlns:a16="http://schemas.microsoft.com/office/drawing/2014/main" id="{7A4C0F05-DE38-26EA-0403-4BEA620A5C9D}"/>
            </a:ext>
          </a:extLst>
        </xdr:cNvPr>
        <xdr:cNvSpPr txBox="1">
          <a:spLocks noChangeArrowheads="1"/>
        </xdr:cNvSpPr>
      </xdr:nvSpPr>
      <xdr:spPr bwMode="auto">
        <a:xfrm>
          <a:off x="1781175" y="3312795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Cell-7</a:t>
          </a:r>
        </a:p>
      </xdr:txBody>
    </xdr:sp>
    <xdr:clientData/>
  </xdr:twoCellAnchor>
  <xdr:twoCellAnchor>
    <xdr:from>
      <xdr:col>1</xdr:col>
      <xdr:colOff>581025</xdr:colOff>
      <xdr:row>203</xdr:row>
      <xdr:rowOff>76200</xdr:rowOff>
    </xdr:from>
    <xdr:to>
      <xdr:col>1</xdr:col>
      <xdr:colOff>1019175</xdr:colOff>
      <xdr:row>204</xdr:row>
      <xdr:rowOff>95250</xdr:rowOff>
    </xdr:to>
    <xdr:sp macro="" textlink="">
      <xdr:nvSpPr>
        <xdr:cNvPr id="3093" name="Text Box 21">
          <a:extLst>
            <a:ext uri="{FF2B5EF4-FFF2-40B4-BE49-F238E27FC236}">
              <a16:creationId xmlns:a16="http://schemas.microsoft.com/office/drawing/2014/main" id="{4BCA72A2-2900-EDAF-2860-E506D5F4288B}"/>
            </a:ext>
          </a:extLst>
        </xdr:cNvPr>
        <xdr:cNvSpPr txBox="1">
          <a:spLocks noChangeArrowheads="1"/>
        </xdr:cNvSpPr>
      </xdr:nvSpPr>
      <xdr:spPr bwMode="auto">
        <a:xfrm>
          <a:off x="3200400" y="33127950"/>
          <a:ext cx="438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Cell-6</a:t>
          </a:r>
        </a:p>
      </xdr:txBody>
    </xdr:sp>
    <xdr:clientData/>
  </xdr:twoCellAnchor>
  <xdr:twoCellAnchor>
    <xdr:from>
      <xdr:col>3</xdr:col>
      <xdr:colOff>190500</xdr:colOff>
      <xdr:row>198</xdr:row>
      <xdr:rowOff>0</xdr:rowOff>
    </xdr:from>
    <xdr:to>
      <xdr:col>3</xdr:col>
      <xdr:colOff>409575</xdr:colOff>
      <xdr:row>198</xdr:row>
      <xdr:rowOff>0</xdr:rowOff>
    </xdr:to>
    <xdr:sp macro="" textlink="">
      <xdr:nvSpPr>
        <xdr:cNvPr id="3447" name="Line 23">
          <a:extLst>
            <a:ext uri="{FF2B5EF4-FFF2-40B4-BE49-F238E27FC236}">
              <a16:creationId xmlns:a16="http://schemas.microsoft.com/office/drawing/2014/main" id="{1C3D079A-3268-6925-0146-DBB1CF5AD08E}"/>
            </a:ext>
          </a:extLst>
        </xdr:cNvPr>
        <xdr:cNvSpPr>
          <a:spLocks noChangeShapeType="1"/>
        </xdr:cNvSpPr>
      </xdr:nvSpPr>
      <xdr:spPr bwMode="auto">
        <a:xfrm>
          <a:off x="5229225" y="32299275"/>
          <a:ext cx="2190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400050</xdr:colOff>
      <xdr:row>198</xdr:row>
      <xdr:rowOff>9525</xdr:rowOff>
    </xdr:from>
    <xdr:to>
      <xdr:col>3</xdr:col>
      <xdr:colOff>409575</xdr:colOff>
      <xdr:row>204</xdr:row>
      <xdr:rowOff>19050</xdr:rowOff>
    </xdr:to>
    <xdr:sp macro="" textlink="">
      <xdr:nvSpPr>
        <xdr:cNvPr id="3448" name="Line 24">
          <a:extLst>
            <a:ext uri="{FF2B5EF4-FFF2-40B4-BE49-F238E27FC236}">
              <a16:creationId xmlns:a16="http://schemas.microsoft.com/office/drawing/2014/main" id="{899ABB28-F0FA-D81B-50EB-1D812E62E475}"/>
            </a:ext>
          </a:extLst>
        </xdr:cNvPr>
        <xdr:cNvSpPr>
          <a:spLocks noChangeShapeType="1"/>
        </xdr:cNvSpPr>
      </xdr:nvSpPr>
      <xdr:spPr bwMode="auto">
        <a:xfrm>
          <a:off x="5438775" y="32308800"/>
          <a:ext cx="9525" cy="981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942975</xdr:colOff>
      <xdr:row>204</xdr:row>
      <xdr:rowOff>0</xdr:rowOff>
    </xdr:from>
    <xdr:to>
      <xdr:col>0</xdr:col>
      <xdr:colOff>1581150</xdr:colOff>
      <xdr:row>204</xdr:row>
      <xdr:rowOff>0</xdr:rowOff>
    </xdr:to>
    <xdr:sp macro="" textlink="">
      <xdr:nvSpPr>
        <xdr:cNvPr id="3449" name="Line 26">
          <a:extLst>
            <a:ext uri="{FF2B5EF4-FFF2-40B4-BE49-F238E27FC236}">
              <a16:creationId xmlns:a16="http://schemas.microsoft.com/office/drawing/2014/main" id="{7F8F318F-51A6-E011-7A12-C7FE70A03EDF}"/>
            </a:ext>
          </a:extLst>
        </xdr:cNvPr>
        <xdr:cNvSpPr>
          <a:spLocks noChangeShapeType="1"/>
        </xdr:cNvSpPr>
      </xdr:nvSpPr>
      <xdr:spPr bwMode="auto">
        <a:xfrm flipH="1">
          <a:off x="942975" y="33270825"/>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2381250</xdr:colOff>
      <xdr:row>204</xdr:row>
      <xdr:rowOff>9525</xdr:rowOff>
    </xdr:from>
    <xdr:to>
      <xdr:col>1</xdr:col>
      <xdr:colOff>400050</xdr:colOff>
      <xdr:row>204</xdr:row>
      <xdr:rowOff>9525</xdr:rowOff>
    </xdr:to>
    <xdr:sp macro="" textlink="">
      <xdr:nvSpPr>
        <xdr:cNvPr id="3450" name="Line 27">
          <a:extLst>
            <a:ext uri="{FF2B5EF4-FFF2-40B4-BE49-F238E27FC236}">
              <a16:creationId xmlns:a16="http://schemas.microsoft.com/office/drawing/2014/main" id="{C41901AB-04F3-0694-8D0B-B3151E4E28B4}"/>
            </a:ext>
          </a:extLst>
        </xdr:cNvPr>
        <xdr:cNvSpPr>
          <a:spLocks noChangeShapeType="1"/>
        </xdr:cNvSpPr>
      </xdr:nvSpPr>
      <xdr:spPr bwMode="auto">
        <a:xfrm flipH="1">
          <a:off x="2381250" y="33280350"/>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171450</xdr:colOff>
      <xdr:row>203</xdr:row>
      <xdr:rowOff>152400</xdr:rowOff>
    </xdr:from>
    <xdr:to>
      <xdr:col>3</xdr:col>
      <xdr:colOff>400050</xdr:colOff>
      <xdr:row>203</xdr:row>
      <xdr:rowOff>152400</xdr:rowOff>
    </xdr:to>
    <xdr:sp macro="" textlink="">
      <xdr:nvSpPr>
        <xdr:cNvPr id="3451" name="Line 28">
          <a:extLst>
            <a:ext uri="{FF2B5EF4-FFF2-40B4-BE49-F238E27FC236}">
              <a16:creationId xmlns:a16="http://schemas.microsoft.com/office/drawing/2014/main" id="{53710D86-7BD4-AF72-D123-55306334CA8A}"/>
            </a:ext>
          </a:extLst>
        </xdr:cNvPr>
        <xdr:cNvSpPr>
          <a:spLocks noChangeShapeType="1"/>
        </xdr:cNvSpPr>
      </xdr:nvSpPr>
      <xdr:spPr bwMode="auto">
        <a:xfrm flipH="1">
          <a:off x="5210175" y="33261300"/>
          <a:ext cx="228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1190625</xdr:colOff>
      <xdr:row>198</xdr:row>
      <xdr:rowOff>0</xdr:rowOff>
    </xdr:from>
    <xdr:to>
      <xdr:col>2</xdr:col>
      <xdr:colOff>9525</xdr:colOff>
      <xdr:row>198</xdr:row>
      <xdr:rowOff>0</xdr:rowOff>
    </xdr:to>
    <xdr:sp macro="" textlink="">
      <xdr:nvSpPr>
        <xdr:cNvPr id="3452" name="Line 30">
          <a:extLst>
            <a:ext uri="{FF2B5EF4-FFF2-40B4-BE49-F238E27FC236}">
              <a16:creationId xmlns:a16="http://schemas.microsoft.com/office/drawing/2014/main" id="{FF9FE45A-FB90-68C0-17B9-9D07AAB1EE78}"/>
            </a:ext>
          </a:extLst>
        </xdr:cNvPr>
        <xdr:cNvSpPr>
          <a:spLocks noChangeShapeType="1"/>
        </xdr:cNvSpPr>
      </xdr:nvSpPr>
      <xdr:spPr bwMode="auto">
        <a:xfrm>
          <a:off x="3810000" y="32299275"/>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1181100</xdr:colOff>
      <xdr:row>204</xdr:row>
      <xdr:rowOff>9525</xdr:rowOff>
    </xdr:from>
    <xdr:to>
      <xdr:col>2</xdr:col>
      <xdr:colOff>9525</xdr:colOff>
      <xdr:row>204</xdr:row>
      <xdr:rowOff>9525</xdr:rowOff>
    </xdr:to>
    <xdr:sp macro="" textlink="">
      <xdr:nvSpPr>
        <xdr:cNvPr id="3453" name="Line 31">
          <a:extLst>
            <a:ext uri="{FF2B5EF4-FFF2-40B4-BE49-F238E27FC236}">
              <a16:creationId xmlns:a16="http://schemas.microsoft.com/office/drawing/2014/main" id="{608D3E1E-AE92-5428-8E08-ED4D03C77FF9}"/>
            </a:ext>
          </a:extLst>
        </xdr:cNvPr>
        <xdr:cNvSpPr>
          <a:spLocks noChangeShapeType="1"/>
        </xdr:cNvSpPr>
      </xdr:nvSpPr>
      <xdr:spPr bwMode="auto">
        <a:xfrm flipH="1">
          <a:off x="3800475" y="33280350"/>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2</xdr:row>
      <xdr:rowOff>161925</xdr:rowOff>
    </xdr:from>
    <xdr:to>
      <xdr:col>4</xdr:col>
      <xdr:colOff>438150</xdr:colOff>
      <xdr:row>15</xdr:row>
      <xdr:rowOff>142286</xdr:rowOff>
    </xdr:to>
    <xdr:pic>
      <xdr:nvPicPr>
        <xdr:cNvPr id="6287" name="Picture 1" descr="GEAR-BRG-SHAFT-E">
          <a:extLst>
            <a:ext uri="{FF2B5EF4-FFF2-40B4-BE49-F238E27FC236}">
              <a16:creationId xmlns:a16="http://schemas.microsoft.com/office/drawing/2014/main" id="{82BDE83D-3DE7-F868-3B1A-AA4F124AD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581025"/>
          <a:ext cx="3429000" cy="2456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40</xdr:row>
      <xdr:rowOff>19050</xdr:rowOff>
    </xdr:from>
    <xdr:to>
      <xdr:col>8</xdr:col>
      <xdr:colOff>66675</xdr:colOff>
      <xdr:row>53</xdr:row>
      <xdr:rowOff>66675</xdr:rowOff>
    </xdr:to>
    <xdr:pic>
      <xdr:nvPicPr>
        <xdr:cNvPr id="6288" name="Picture 2" descr="LATHE-C">
          <a:extLst>
            <a:ext uri="{FF2B5EF4-FFF2-40B4-BE49-F238E27FC236}">
              <a16:creationId xmlns:a16="http://schemas.microsoft.com/office/drawing/2014/main" id="{B1179C34-E36F-3C7C-3B87-E2E21CF30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6650" y="10001250"/>
          <a:ext cx="239077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55</xdr:row>
      <xdr:rowOff>9525</xdr:rowOff>
    </xdr:from>
    <xdr:to>
      <xdr:col>7</xdr:col>
      <xdr:colOff>447675</xdr:colOff>
      <xdr:row>73</xdr:row>
      <xdr:rowOff>38100</xdr:rowOff>
    </xdr:to>
    <xdr:pic>
      <xdr:nvPicPr>
        <xdr:cNvPr id="6289" name="Picture 3" descr="INSPECTION-1">
          <a:extLst>
            <a:ext uri="{FF2B5EF4-FFF2-40B4-BE49-F238E27FC236}">
              <a16:creationId xmlns:a16="http://schemas.microsoft.com/office/drawing/2014/main" id="{FEF47B04-2777-7987-23BD-C3746B3D64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7225" y="12887325"/>
          <a:ext cx="5181600"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18</xdr:row>
      <xdr:rowOff>104775</xdr:rowOff>
    </xdr:from>
    <xdr:to>
      <xdr:col>7</xdr:col>
      <xdr:colOff>381000</xdr:colOff>
      <xdr:row>32</xdr:row>
      <xdr:rowOff>142875</xdr:rowOff>
    </xdr:to>
    <xdr:pic>
      <xdr:nvPicPr>
        <xdr:cNvPr id="6290" name="Picture 4" descr="CLEARANCE-A">
          <a:extLst>
            <a:ext uri="{FF2B5EF4-FFF2-40B4-BE49-F238E27FC236}">
              <a16:creationId xmlns:a16="http://schemas.microsoft.com/office/drawing/2014/main" id="{59B28F31-1F5E-6FD3-E356-C29027D3BF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5000625"/>
          <a:ext cx="5114925"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1333500</xdr:colOff>
      <xdr:row>165</xdr:row>
      <xdr:rowOff>66675</xdr:rowOff>
    </xdr:from>
    <xdr:to>
      <xdr:col>7</xdr:col>
      <xdr:colOff>342900</xdr:colOff>
      <xdr:row>175</xdr:row>
      <xdr:rowOff>28575</xdr:rowOff>
    </xdr:to>
    <xdr:pic>
      <xdr:nvPicPr>
        <xdr:cNvPr id="6291" name="Picture 5" descr="SIGMA-3-A">
          <a:extLst>
            <a:ext uri="{FF2B5EF4-FFF2-40B4-BE49-F238E27FC236}">
              <a16:creationId xmlns:a16="http://schemas.microsoft.com/office/drawing/2014/main" id="{6AAA30A1-4F07-9B65-8373-37B7E5845F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33137475"/>
          <a:ext cx="44005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1238250</xdr:colOff>
      <xdr:row>190</xdr:row>
      <xdr:rowOff>85725</xdr:rowOff>
    </xdr:from>
    <xdr:to>
      <xdr:col>7</xdr:col>
      <xdr:colOff>419100</xdr:colOff>
      <xdr:row>200</xdr:row>
      <xdr:rowOff>180975</xdr:rowOff>
    </xdr:to>
    <xdr:pic>
      <xdr:nvPicPr>
        <xdr:cNvPr id="6292" name="Picture 6" descr="SIGMA-6-A">
          <a:extLst>
            <a:ext uri="{FF2B5EF4-FFF2-40B4-BE49-F238E27FC236}">
              <a16:creationId xmlns:a16="http://schemas.microsoft.com/office/drawing/2014/main" id="{2C2767CB-B944-DD82-CB34-3AA16C0B4F7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0" y="37204650"/>
          <a:ext cx="45720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144</xdr:row>
      <xdr:rowOff>85725</xdr:rowOff>
    </xdr:from>
    <xdr:to>
      <xdr:col>7</xdr:col>
      <xdr:colOff>219075</xdr:colOff>
      <xdr:row>159</xdr:row>
      <xdr:rowOff>9525</xdr:rowOff>
    </xdr:to>
    <xdr:pic>
      <xdr:nvPicPr>
        <xdr:cNvPr id="6293" name="Picture 7" descr="NORMAL-DIST-CURVE-A">
          <a:extLst>
            <a:ext uri="{FF2B5EF4-FFF2-40B4-BE49-F238E27FC236}">
              <a16:creationId xmlns:a16="http://schemas.microsoft.com/office/drawing/2014/main" id="{3BA22277-246C-B9E3-4AB5-4018E762EA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3575" y="29432250"/>
          <a:ext cx="36766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1057275</xdr:colOff>
      <xdr:row>99</xdr:row>
      <xdr:rowOff>57150</xdr:rowOff>
    </xdr:from>
    <xdr:to>
      <xdr:col>7</xdr:col>
      <xdr:colOff>571500</xdr:colOff>
      <xdr:row>118</xdr:row>
      <xdr:rowOff>19050</xdr:rowOff>
    </xdr:to>
    <xdr:pic>
      <xdr:nvPicPr>
        <xdr:cNvPr id="6294" name="Picture 10" descr="CMM-RENISHAW-2">
          <a:extLst>
            <a:ext uri="{FF2B5EF4-FFF2-40B4-BE49-F238E27FC236}">
              <a16:creationId xmlns:a16="http://schemas.microsoft.com/office/drawing/2014/main" id="{B0F5535A-1BE1-8943-4F66-5284840CF1D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7275" y="20821650"/>
          <a:ext cx="490537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914400</xdr:colOff>
      <xdr:row>119</xdr:row>
      <xdr:rowOff>76200</xdr:rowOff>
    </xdr:from>
    <xdr:to>
      <xdr:col>7</xdr:col>
      <xdr:colOff>361950</xdr:colOff>
      <xdr:row>137</xdr:row>
      <xdr:rowOff>171450</xdr:rowOff>
    </xdr:to>
    <xdr:pic>
      <xdr:nvPicPr>
        <xdr:cNvPr id="6295" name="Picture 11" descr="CMM-RENISHAW-3">
          <a:extLst>
            <a:ext uri="{FF2B5EF4-FFF2-40B4-BE49-F238E27FC236}">
              <a16:creationId xmlns:a16="http://schemas.microsoft.com/office/drawing/2014/main" id="{F1DAAC8F-1101-CD43-E9A6-6AA1D0D6BE2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4400" y="25946100"/>
          <a:ext cx="48387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1076325</xdr:colOff>
      <xdr:row>77</xdr:row>
      <xdr:rowOff>123825</xdr:rowOff>
    </xdr:from>
    <xdr:to>
      <xdr:col>7</xdr:col>
      <xdr:colOff>400050</xdr:colOff>
      <xdr:row>95</xdr:row>
      <xdr:rowOff>133350</xdr:rowOff>
    </xdr:to>
    <xdr:pic>
      <xdr:nvPicPr>
        <xdr:cNvPr id="6296" name="Picture 12" descr="CMM-RENISHAW-0">
          <a:extLst>
            <a:ext uri="{FF2B5EF4-FFF2-40B4-BE49-F238E27FC236}">
              <a16:creationId xmlns:a16="http://schemas.microsoft.com/office/drawing/2014/main" id="{01797759-BCEE-6EEA-36D9-AF6B290DF72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6325" y="16840200"/>
          <a:ext cx="4714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0</xdr:rowOff>
    </xdr:from>
    <xdr:to>
      <xdr:col>4</xdr:col>
      <xdr:colOff>466725</xdr:colOff>
      <xdr:row>54</xdr:row>
      <xdr:rowOff>123825</xdr:rowOff>
    </xdr:to>
    <xdr:sp macro="" textlink="">
      <xdr:nvSpPr>
        <xdr:cNvPr id="5121" name="Text Box 1">
          <a:extLst>
            <a:ext uri="{FF2B5EF4-FFF2-40B4-BE49-F238E27FC236}">
              <a16:creationId xmlns:a16="http://schemas.microsoft.com/office/drawing/2014/main" id="{60C5AECC-6B8F-3AAE-81C8-DBE2A402DB2A}"/>
            </a:ext>
          </a:extLst>
        </xdr:cNvPr>
        <xdr:cNvSpPr txBox="1">
          <a:spLocks noChangeArrowheads="1"/>
        </xdr:cNvSpPr>
      </xdr:nvSpPr>
      <xdr:spPr bwMode="auto">
        <a:xfrm>
          <a:off x="0" y="13830300"/>
          <a:ext cx="5372100" cy="447675"/>
        </a:xfrm>
        <a:prstGeom prst="rect">
          <a:avLst/>
        </a:prstGeom>
        <a:noFill/>
        <a:ln w="9525">
          <a:noFill/>
          <a:miter lim="800000"/>
          <a:headEnd/>
          <a:tailEnd/>
        </a:ln>
      </xdr:spPr>
      <xdr:txBody>
        <a:bodyPr vertOverflow="clip" wrap="square" lIns="91440" tIns="45720" rIns="91440" bIns="45720" anchor="t" upright="1"/>
        <a:lstStyle/>
        <a:p>
          <a:pPr algn="l" rtl="0">
            <a:lnSpc>
              <a:spcPts val="1100"/>
            </a:lnSpc>
            <a:defRPr sz="1000"/>
          </a:pPr>
          <a:endParaRPr lang="en-US" sz="1200" b="0" i="0" u="none" strike="noStrike" baseline="0">
            <a:solidFill>
              <a:srgbClr val="000000"/>
            </a:solidFill>
            <a:latin typeface="Times New Roman"/>
            <a:cs typeface="Times New Roman"/>
          </a:endParaRPr>
        </a:p>
        <a:p>
          <a:pPr algn="l" rtl="0">
            <a:lnSpc>
              <a:spcPts val="900"/>
            </a:lnSpc>
            <a:defRPr sz="1000"/>
          </a:pPr>
          <a:r>
            <a:rPr lang="en-US" sz="1000" b="0" i="0" u="none" strike="noStrike" baseline="0">
              <a:solidFill>
                <a:srgbClr val="000000"/>
              </a:solidFill>
              <a:latin typeface="Times New Roman"/>
              <a:cs typeface="Times New Roman"/>
            </a:rPr>
            <a:t> </a:t>
          </a:r>
          <a:endParaRPr lang="en-US" sz="1200" b="0" i="0" u="none" strike="noStrike" baseline="0">
            <a:solidFill>
              <a:srgbClr val="000000"/>
            </a:solidFill>
            <a:latin typeface="Times New Roman"/>
            <a:cs typeface="Times New Roman"/>
          </a:endParaRPr>
        </a:p>
        <a:p>
          <a:pPr algn="l" rtl="0">
            <a:lnSpc>
              <a:spcPts val="900"/>
            </a:lnSpc>
            <a:defRPr sz="1000"/>
          </a:pPr>
          <a:r>
            <a:rPr lang="en-US" sz="1000" b="0" i="0" u="none" strike="noStrike" baseline="0">
              <a:solidFill>
                <a:srgbClr val="000000"/>
              </a:solidFill>
              <a:latin typeface="Times New Roman"/>
              <a:cs typeface="Times New Roman"/>
            </a:rPr>
            <a:t>.</a:t>
          </a:r>
          <a:endParaRPr lang="en-US" sz="1200" b="0" i="0" u="none" strike="noStrike" baseline="0">
            <a:solidFill>
              <a:srgbClr val="000000"/>
            </a:solidFill>
            <a:latin typeface="Times New Roman"/>
            <a:cs typeface="Times New Roman"/>
          </a:endParaRPr>
        </a:p>
        <a:p>
          <a:pPr algn="l" rtl="0">
            <a:lnSpc>
              <a:spcPts val="1100"/>
            </a:lnSpc>
            <a:defRPr sz="1000"/>
          </a:pPr>
          <a:r>
            <a:rPr lang="en-US" sz="1200" b="0" i="0" u="none" strike="noStrike" baseline="0">
              <a:solidFill>
                <a:srgbClr val="000000"/>
              </a:solidFill>
              <a:latin typeface="Times New Roman"/>
              <a:cs typeface="Times New Roman"/>
            </a:rPr>
            <a:t> </a:t>
          </a:r>
        </a:p>
      </xdr:txBody>
    </xdr:sp>
    <xdr:clientData/>
  </xdr:twoCellAnchor>
  <xdr:twoCellAnchor>
    <xdr:from>
      <xdr:col>0</xdr:col>
      <xdr:colOff>190500</xdr:colOff>
      <xdr:row>1</xdr:row>
      <xdr:rowOff>66675</xdr:rowOff>
    </xdr:from>
    <xdr:to>
      <xdr:col>4</xdr:col>
      <xdr:colOff>47625</xdr:colOff>
      <xdr:row>8</xdr:row>
      <xdr:rowOff>123825</xdr:rowOff>
    </xdr:to>
    <xdr:pic>
      <xdr:nvPicPr>
        <xdr:cNvPr id="5150" name="Picture 2" descr="finalSteelwiseLogo (3)">
          <a:extLst>
            <a:ext uri="{FF2B5EF4-FFF2-40B4-BE49-F238E27FC236}">
              <a16:creationId xmlns:a16="http://schemas.microsoft.com/office/drawing/2014/main" id="{72D8CFC2-923E-14D8-B2AC-0274D88C16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66700"/>
          <a:ext cx="47625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533400</xdr:colOff>
      <xdr:row>3</xdr:row>
      <xdr:rowOff>19050</xdr:rowOff>
    </xdr:from>
    <xdr:to>
      <xdr:col>9</xdr:col>
      <xdr:colOff>581025</xdr:colOff>
      <xdr:row>16</xdr:row>
      <xdr:rowOff>171450</xdr:rowOff>
    </xdr:to>
    <xdr:pic>
      <xdr:nvPicPr>
        <xdr:cNvPr id="4342" name="Picture 3" descr="ASSY-LINE-AUTOMATED-1">
          <a:extLst>
            <a:ext uri="{FF2B5EF4-FFF2-40B4-BE49-F238E27FC236}">
              <a16:creationId xmlns:a16="http://schemas.microsoft.com/office/drawing/2014/main" id="{4B85C22E-4938-076D-B757-4F963B167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542925"/>
          <a:ext cx="4048125"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276225</xdr:colOff>
      <xdr:row>21</xdr:row>
      <xdr:rowOff>133350</xdr:rowOff>
    </xdr:from>
    <xdr:to>
      <xdr:col>9</xdr:col>
      <xdr:colOff>466725</xdr:colOff>
      <xdr:row>27</xdr:row>
      <xdr:rowOff>38100</xdr:rowOff>
    </xdr:to>
    <xdr:pic>
      <xdr:nvPicPr>
        <xdr:cNvPr id="4343" name="Picture 4" descr="ASSY-LINE-AUTOMATED-2">
          <a:extLst>
            <a:ext uri="{FF2B5EF4-FFF2-40B4-BE49-F238E27FC236}">
              <a16:creationId xmlns:a16="http://schemas.microsoft.com/office/drawing/2014/main" id="{D1239EB6-1B68-ED3E-C457-2751CAD60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43325" y="3619500"/>
          <a:ext cx="4191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101</xdr:row>
      <xdr:rowOff>95250</xdr:rowOff>
    </xdr:from>
    <xdr:to>
      <xdr:col>9</xdr:col>
      <xdr:colOff>114300</xdr:colOff>
      <xdr:row>130</xdr:row>
      <xdr:rowOff>57150</xdr:rowOff>
    </xdr:to>
    <xdr:pic>
      <xdr:nvPicPr>
        <xdr:cNvPr id="4344" name="Picture 6" descr="MachineShop-MANUEL-1">
          <a:extLst>
            <a:ext uri="{FF2B5EF4-FFF2-40B4-BE49-F238E27FC236}">
              <a16:creationId xmlns:a16="http://schemas.microsoft.com/office/drawing/2014/main" id="{3F27CD94-333C-3C50-2E71-35A7FE9320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18440400"/>
          <a:ext cx="7315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476250</xdr:colOff>
      <xdr:row>115</xdr:row>
      <xdr:rowOff>114300</xdr:rowOff>
    </xdr:from>
    <xdr:to>
      <xdr:col>18</xdr:col>
      <xdr:colOff>114300</xdr:colOff>
      <xdr:row>121</xdr:row>
      <xdr:rowOff>152400</xdr:rowOff>
    </xdr:to>
    <xdr:pic>
      <xdr:nvPicPr>
        <xdr:cNvPr id="4345" name="Picture 7" descr="MachineShop-MANUEL-2">
          <a:extLst>
            <a:ext uri="{FF2B5EF4-FFF2-40B4-BE49-F238E27FC236}">
              <a16:creationId xmlns:a16="http://schemas.microsoft.com/office/drawing/2014/main" id="{AEC7C6BA-8259-5136-4E1E-5C0DA64F9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53450" y="20726400"/>
          <a:ext cx="4514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914400</xdr:colOff>
      <xdr:row>132</xdr:row>
      <xdr:rowOff>133350</xdr:rowOff>
    </xdr:from>
    <xdr:to>
      <xdr:col>7</xdr:col>
      <xdr:colOff>371475</xdr:colOff>
      <xdr:row>160</xdr:row>
      <xdr:rowOff>38100</xdr:rowOff>
    </xdr:to>
    <xdr:pic>
      <xdr:nvPicPr>
        <xdr:cNvPr id="4346" name="Picture 8" descr="LATHE-CNC-1">
          <a:extLst>
            <a:ext uri="{FF2B5EF4-FFF2-40B4-BE49-F238E27FC236}">
              <a16:creationId xmlns:a16="http://schemas.microsoft.com/office/drawing/2014/main" id="{2182370F-6368-DB02-5C7C-9EF7871F49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4400" y="24145875"/>
          <a:ext cx="5581650" cy="523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163</xdr:row>
      <xdr:rowOff>76200</xdr:rowOff>
    </xdr:from>
    <xdr:to>
      <xdr:col>9</xdr:col>
      <xdr:colOff>76200</xdr:colOff>
      <xdr:row>188</xdr:row>
      <xdr:rowOff>123825</xdr:rowOff>
    </xdr:to>
    <xdr:pic>
      <xdr:nvPicPr>
        <xdr:cNvPr id="4347" name="Picture 9" descr="MILL-CNC-1">
          <a:extLst>
            <a:ext uri="{FF2B5EF4-FFF2-40B4-BE49-F238E27FC236}">
              <a16:creationId xmlns:a16="http://schemas.microsoft.com/office/drawing/2014/main" id="{7AF2762B-5189-676F-730F-BDFE655C05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05250" y="30727650"/>
          <a:ext cx="3638550"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164</xdr:row>
      <xdr:rowOff>76200</xdr:rowOff>
    </xdr:from>
    <xdr:to>
      <xdr:col>2</xdr:col>
      <xdr:colOff>809625</xdr:colOff>
      <xdr:row>186</xdr:row>
      <xdr:rowOff>114300</xdr:rowOff>
    </xdr:to>
    <xdr:pic>
      <xdr:nvPicPr>
        <xdr:cNvPr id="4348" name="Picture 10" descr="DRILL-VERT-1">
          <a:extLst>
            <a:ext uri="{FF2B5EF4-FFF2-40B4-BE49-F238E27FC236}">
              <a16:creationId xmlns:a16="http://schemas.microsoft.com/office/drawing/2014/main" id="{ECB90132-F273-35C8-D4A3-6F4C0CCE04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0050" y="30889575"/>
          <a:ext cx="3009900"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933450</xdr:colOff>
      <xdr:row>193</xdr:row>
      <xdr:rowOff>85725</xdr:rowOff>
    </xdr:from>
    <xdr:to>
      <xdr:col>7</xdr:col>
      <xdr:colOff>485775</xdr:colOff>
      <xdr:row>221</xdr:row>
      <xdr:rowOff>142875</xdr:rowOff>
    </xdr:to>
    <xdr:pic>
      <xdr:nvPicPr>
        <xdr:cNvPr id="4349" name="Picture 11" descr="mcmaster_com-home">
          <a:extLst>
            <a:ext uri="{FF2B5EF4-FFF2-40B4-BE49-F238E27FC236}">
              <a16:creationId xmlns:a16="http://schemas.microsoft.com/office/drawing/2014/main" id="{F8F65CE8-37F2-77E2-AA66-EA3A6B6615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3450" y="38128575"/>
          <a:ext cx="5676900" cy="540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xdr:row>
      <xdr:rowOff>66675</xdr:rowOff>
    </xdr:from>
    <xdr:to>
      <xdr:col>3</xdr:col>
      <xdr:colOff>104775</xdr:colOff>
      <xdr:row>23</xdr:row>
      <xdr:rowOff>0</xdr:rowOff>
    </xdr:to>
    <xdr:pic>
      <xdr:nvPicPr>
        <xdr:cNvPr id="4350" name="Picture 15" descr="AUTOMATE-EVANA-1">
          <a:extLst>
            <a:ext uri="{FF2B5EF4-FFF2-40B4-BE49-F238E27FC236}">
              <a16:creationId xmlns:a16="http://schemas.microsoft.com/office/drawing/2014/main" id="{536D9D2A-2846-E9AD-775F-107A9C6F749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0" y="1562100"/>
          <a:ext cx="347662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31</xdr:row>
      <xdr:rowOff>76200</xdr:rowOff>
    </xdr:from>
    <xdr:to>
      <xdr:col>2</xdr:col>
      <xdr:colOff>295275</xdr:colOff>
      <xdr:row>40</xdr:row>
      <xdr:rowOff>104775</xdr:rowOff>
    </xdr:to>
    <xdr:pic>
      <xdr:nvPicPr>
        <xdr:cNvPr id="4351" name="Picture 16" descr="SCREW-DRIVER-1">
          <a:extLst>
            <a:ext uri="{FF2B5EF4-FFF2-40B4-BE49-F238E27FC236}">
              <a16:creationId xmlns:a16="http://schemas.microsoft.com/office/drawing/2014/main" id="{9FE66921-2D1B-271E-6494-48D70190F5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1950" y="6153150"/>
          <a:ext cx="25336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304800</xdr:colOff>
      <xdr:row>40</xdr:row>
      <xdr:rowOff>57150</xdr:rowOff>
    </xdr:from>
    <xdr:to>
      <xdr:col>17</xdr:col>
      <xdr:colOff>533400</xdr:colOff>
      <xdr:row>44</xdr:row>
      <xdr:rowOff>247650</xdr:rowOff>
    </xdr:to>
    <xdr:pic>
      <xdr:nvPicPr>
        <xdr:cNvPr id="4352" name="Picture 17" descr="SCREW-DRIVER-2">
          <a:extLst>
            <a:ext uri="{FF2B5EF4-FFF2-40B4-BE49-F238E27FC236}">
              <a16:creationId xmlns:a16="http://schemas.microsoft.com/office/drawing/2014/main" id="{E6CB9182-D2CC-0B8E-6A81-CA6BB0139D8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382000" y="7734300"/>
          <a:ext cx="44958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32</xdr:row>
      <xdr:rowOff>104775</xdr:rowOff>
    </xdr:from>
    <xdr:to>
      <xdr:col>9</xdr:col>
      <xdr:colOff>409575</xdr:colOff>
      <xdr:row>44</xdr:row>
      <xdr:rowOff>19050</xdr:rowOff>
    </xdr:to>
    <xdr:pic>
      <xdr:nvPicPr>
        <xdr:cNvPr id="4353" name="Picture 18" descr="SCREW-DRIVER-AUTOMATIC-1">
          <a:extLst>
            <a:ext uri="{FF2B5EF4-FFF2-40B4-BE49-F238E27FC236}">
              <a16:creationId xmlns:a16="http://schemas.microsoft.com/office/drawing/2014/main" id="{9B3766CD-A8D2-77FC-941E-9C8EFB9D0B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71950" y="6343650"/>
          <a:ext cx="37052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32</xdr:row>
      <xdr:rowOff>95250</xdr:rowOff>
    </xdr:from>
    <xdr:to>
      <xdr:col>18</xdr:col>
      <xdr:colOff>38100</xdr:colOff>
      <xdr:row>38</xdr:row>
      <xdr:rowOff>76200</xdr:rowOff>
    </xdr:to>
    <xdr:pic>
      <xdr:nvPicPr>
        <xdr:cNvPr id="4354" name="Picture 19" descr="SCREW-DRIVER-AUTOMATIC-2">
          <a:extLst>
            <a:ext uri="{FF2B5EF4-FFF2-40B4-BE49-F238E27FC236}">
              <a16:creationId xmlns:a16="http://schemas.microsoft.com/office/drawing/2014/main" id="{B65D2497-4880-D7F2-74D4-03067776929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0" y="6334125"/>
          <a:ext cx="453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43</xdr:row>
      <xdr:rowOff>152400</xdr:rowOff>
    </xdr:from>
    <xdr:to>
      <xdr:col>3</xdr:col>
      <xdr:colOff>581025</xdr:colOff>
      <xdr:row>60</xdr:row>
      <xdr:rowOff>85725</xdr:rowOff>
    </xdr:to>
    <xdr:pic>
      <xdr:nvPicPr>
        <xdr:cNvPr id="4355" name="Picture 20" descr="SCREW-DRIVER-8">
          <a:extLst>
            <a:ext uri="{FF2B5EF4-FFF2-40B4-BE49-F238E27FC236}">
              <a16:creationId xmlns:a16="http://schemas.microsoft.com/office/drawing/2014/main" id="{8E8BFB2C-5756-0274-6951-0E66795F2FA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61975" y="8458200"/>
          <a:ext cx="3486150"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67</xdr:row>
      <xdr:rowOff>104775</xdr:rowOff>
    </xdr:from>
    <xdr:to>
      <xdr:col>9</xdr:col>
      <xdr:colOff>400050</xdr:colOff>
      <xdr:row>89</xdr:row>
      <xdr:rowOff>0</xdr:rowOff>
    </xdr:to>
    <xdr:pic>
      <xdr:nvPicPr>
        <xdr:cNvPr id="4356" name="Picture 22" descr="production_line_bmw_small-2">
          <a:extLst>
            <a:ext uri="{FF2B5EF4-FFF2-40B4-BE49-F238E27FC236}">
              <a16:creationId xmlns:a16="http://schemas.microsoft.com/office/drawing/2014/main" id="{B4F63BDB-931E-23B4-A7E8-FB300148D41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010150" y="12296775"/>
          <a:ext cx="28575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82</xdr:row>
      <xdr:rowOff>38100</xdr:rowOff>
    </xdr:from>
    <xdr:to>
      <xdr:col>18</xdr:col>
      <xdr:colOff>200025</xdr:colOff>
      <xdr:row>88</xdr:row>
      <xdr:rowOff>85725</xdr:rowOff>
    </xdr:to>
    <xdr:pic>
      <xdr:nvPicPr>
        <xdr:cNvPr id="4357" name="Picture 23" descr="production_line_bmw_small-3">
          <a:extLst>
            <a:ext uri="{FF2B5EF4-FFF2-40B4-BE49-F238E27FC236}">
              <a16:creationId xmlns:a16="http://schemas.microsoft.com/office/drawing/2014/main" id="{EF434488-AFAC-2BA4-17BA-9A7B2E6529A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477250" y="14658975"/>
          <a:ext cx="46767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69</xdr:row>
      <xdr:rowOff>19050</xdr:rowOff>
    </xdr:from>
    <xdr:to>
      <xdr:col>4</xdr:col>
      <xdr:colOff>466725</xdr:colOff>
      <xdr:row>88</xdr:row>
      <xdr:rowOff>66675</xdr:rowOff>
    </xdr:to>
    <xdr:pic>
      <xdr:nvPicPr>
        <xdr:cNvPr id="4358" name="Picture 24" descr="ASSY-LINE-OVAL-1">
          <a:extLst>
            <a:ext uri="{FF2B5EF4-FFF2-40B4-BE49-F238E27FC236}">
              <a16:creationId xmlns:a16="http://schemas.microsoft.com/office/drawing/2014/main" id="{810C0C95-BA00-2D2B-3830-3004843FB32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 y="12534900"/>
          <a:ext cx="4695825" cy="366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69851</xdr:colOff>
      <xdr:row>9</xdr:row>
      <xdr:rowOff>31750</xdr:rowOff>
    </xdr:from>
    <xdr:to>
      <xdr:col>11</xdr:col>
      <xdr:colOff>323850</xdr:colOff>
      <xdr:row>27</xdr:row>
      <xdr:rowOff>97713</xdr:rowOff>
    </xdr:to>
    <xdr:pic>
      <xdr:nvPicPr>
        <xdr:cNvPr id="2" name="Picture 1">
          <a:extLst>
            <a:ext uri="{FF2B5EF4-FFF2-40B4-BE49-F238E27FC236}">
              <a16:creationId xmlns:a16="http://schemas.microsoft.com/office/drawing/2014/main" id="{DFEC3DAE-0EE5-4A3D-903B-C0120898A2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0126" y="1841500"/>
          <a:ext cx="2082799" cy="3609263"/>
        </a:xfrm>
        <a:prstGeom prst="rect">
          <a:avLst/>
        </a:prstGeom>
      </xdr:spPr>
    </xdr:pic>
    <xdr:clientData/>
  </xdr:twoCellAnchor>
  <xdr:twoCellAnchor editAs="oneCell">
    <xdr:from>
      <xdr:col>1</xdr:col>
      <xdr:colOff>454025</xdr:colOff>
      <xdr:row>20</xdr:row>
      <xdr:rowOff>104775</xdr:rowOff>
    </xdr:from>
    <xdr:to>
      <xdr:col>3</xdr:col>
      <xdr:colOff>466725</xdr:colOff>
      <xdr:row>29</xdr:row>
      <xdr:rowOff>63500</xdr:rowOff>
    </xdr:to>
    <xdr:pic>
      <xdr:nvPicPr>
        <xdr:cNvPr id="3" name="Picture 2">
          <a:extLst>
            <a:ext uri="{FF2B5EF4-FFF2-40B4-BE49-F238E27FC236}">
              <a16:creationId xmlns:a16="http://schemas.microsoft.com/office/drawing/2014/main" id="{AE592B73-537C-43DE-B6E3-F1D643AD0D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 y="4114800"/>
          <a:ext cx="2136775" cy="1692275"/>
        </a:xfrm>
        <a:prstGeom prst="rect">
          <a:avLst/>
        </a:prstGeom>
      </xdr:spPr>
    </xdr:pic>
    <xdr:clientData/>
  </xdr:twoCellAnchor>
  <xdr:twoCellAnchor editAs="oneCell">
    <xdr:from>
      <xdr:col>4</xdr:col>
      <xdr:colOff>412751</xdr:colOff>
      <xdr:row>9</xdr:row>
      <xdr:rowOff>22225</xdr:rowOff>
    </xdr:from>
    <xdr:to>
      <xdr:col>7</xdr:col>
      <xdr:colOff>523875</xdr:colOff>
      <xdr:row>29</xdr:row>
      <xdr:rowOff>68867</xdr:rowOff>
    </xdr:to>
    <xdr:pic>
      <xdr:nvPicPr>
        <xdr:cNvPr id="4" name="Picture 3">
          <a:extLst>
            <a:ext uri="{FF2B5EF4-FFF2-40B4-BE49-F238E27FC236}">
              <a16:creationId xmlns:a16="http://schemas.microsoft.com/office/drawing/2014/main" id="{2C2ED59E-C8FB-4FB9-B3BE-C0F09132DF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89326" y="1831975"/>
          <a:ext cx="1939924" cy="3980467"/>
        </a:xfrm>
        <a:prstGeom prst="rect">
          <a:avLst/>
        </a:prstGeom>
      </xdr:spPr>
    </xdr:pic>
    <xdr:clientData/>
  </xdr:twoCellAnchor>
  <xdr:twoCellAnchor editAs="oneCell">
    <xdr:from>
      <xdr:col>4</xdr:col>
      <xdr:colOff>66675</xdr:colOff>
      <xdr:row>0</xdr:row>
      <xdr:rowOff>66676</xdr:rowOff>
    </xdr:from>
    <xdr:to>
      <xdr:col>6</xdr:col>
      <xdr:colOff>104775</xdr:colOff>
      <xdr:row>6</xdr:row>
      <xdr:rowOff>103697</xdr:rowOff>
    </xdr:to>
    <xdr:pic>
      <xdr:nvPicPr>
        <xdr:cNvPr id="5" name="Picture 4">
          <a:extLst>
            <a:ext uri="{FF2B5EF4-FFF2-40B4-BE49-F238E27FC236}">
              <a16:creationId xmlns:a16="http://schemas.microsoft.com/office/drawing/2014/main" id="{DFC86448-B8A3-43E9-8D87-F235057F641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38550" y="66676"/>
          <a:ext cx="1257300" cy="1246696"/>
        </a:xfrm>
        <a:prstGeom prst="rect">
          <a:avLst/>
        </a:prstGeom>
      </xdr:spPr>
    </xdr:pic>
    <xdr:clientData/>
  </xdr:twoCellAnchor>
  <xdr:twoCellAnchor editAs="oneCell">
    <xdr:from>
      <xdr:col>11</xdr:col>
      <xdr:colOff>187325</xdr:colOff>
      <xdr:row>29</xdr:row>
      <xdr:rowOff>155575</xdr:rowOff>
    </xdr:from>
    <xdr:to>
      <xdr:col>18</xdr:col>
      <xdr:colOff>332588</xdr:colOff>
      <xdr:row>60</xdr:row>
      <xdr:rowOff>3175</xdr:rowOff>
    </xdr:to>
    <xdr:pic>
      <xdr:nvPicPr>
        <xdr:cNvPr id="6" name="Picture 5">
          <a:extLst>
            <a:ext uri="{FF2B5EF4-FFF2-40B4-BE49-F238E27FC236}">
              <a16:creationId xmlns:a16="http://schemas.microsoft.com/office/drawing/2014/main" id="{5CABACF2-7A2A-41E5-8DDD-07AF3753CF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6400" y="5899150"/>
          <a:ext cx="4412463" cy="6000750"/>
        </a:xfrm>
        <a:prstGeom prst="rect">
          <a:avLst/>
        </a:prstGeom>
      </xdr:spPr>
    </xdr:pic>
    <xdr:clientData/>
  </xdr:twoCellAnchor>
  <xdr:twoCellAnchor editAs="oneCell">
    <xdr:from>
      <xdr:col>1</xdr:col>
      <xdr:colOff>57150</xdr:colOff>
      <xdr:row>46</xdr:row>
      <xdr:rowOff>136525</xdr:rowOff>
    </xdr:from>
    <xdr:to>
      <xdr:col>2</xdr:col>
      <xdr:colOff>549275</xdr:colOff>
      <xdr:row>57</xdr:row>
      <xdr:rowOff>57150</xdr:rowOff>
    </xdr:to>
    <xdr:pic>
      <xdr:nvPicPr>
        <xdr:cNvPr id="7" name="Picture 6">
          <a:extLst>
            <a:ext uri="{FF2B5EF4-FFF2-40B4-BE49-F238E27FC236}">
              <a16:creationId xmlns:a16="http://schemas.microsoft.com/office/drawing/2014/main" id="{F8B6E623-34EA-4291-BF68-CDE091F371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0050" y="9337675"/>
          <a:ext cx="2006600" cy="2035175"/>
        </a:xfrm>
        <a:prstGeom prst="rect">
          <a:avLst/>
        </a:prstGeom>
      </xdr:spPr>
    </xdr:pic>
    <xdr:clientData/>
  </xdr:twoCellAnchor>
  <xdr:twoCellAnchor editAs="oneCell">
    <xdr:from>
      <xdr:col>2</xdr:col>
      <xdr:colOff>485775</xdr:colOff>
      <xdr:row>46</xdr:row>
      <xdr:rowOff>104775</xdr:rowOff>
    </xdr:from>
    <xdr:to>
      <xdr:col>6</xdr:col>
      <xdr:colOff>517525</xdr:colOff>
      <xdr:row>57</xdr:row>
      <xdr:rowOff>57150</xdr:rowOff>
    </xdr:to>
    <xdr:pic>
      <xdr:nvPicPr>
        <xdr:cNvPr id="8" name="Picture 7">
          <a:extLst>
            <a:ext uri="{FF2B5EF4-FFF2-40B4-BE49-F238E27FC236}">
              <a16:creationId xmlns:a16="http://schemas.microsoft.com/office/drawing/2014/main" id="{51805667-2E48-4996-9E69-4D9A6F2165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38450" y="9305925"/>
          <a:ext cx="2470150" cy="2066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astercam.com/print.aspx?file=/products/Mill/Default.asp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2"/>
  <sheetViews>
    <sheetView tabSelected="1" zoomScaleNormal="100" workbookViewId="0">
      <selection activeCell="I1" sqref="I1"/>
    </sheetView>
  </sheetViews>
  <sheetFormatPr defaultRowHeight="15" x14ac:dyDescent="0.2"/>
  <cols>
    <col min="1" max="1" width="43" style="14" customWidth="1"/>
    <col min="2" max="2" width="25" style="14" customWidth="1"/>
    <col min="3" max="3" width="9.140625" style="14"/>
    <col min="4" max="4" width="9.7109375" style="14" customWidth="1"/>
    <col min="5" max="6" width="9.140625" style="14"/>
    <col min="7" max="7" width="5.85546875" style="14" customWidth="1"/>
    <col min="8" max="8" width="11" style="14" customWidth="1"/>
    <col min="9" max="16384" width="9.140625" style="14"/>
  </cols>
  <sheetData>
    <row r="1" spans="1:21" ht="18" x14ac:dyDescent="0.25">
      <c r="A1" s="197" t="s">
        <v>791</v>
      </c>
      <c r="I1" s="17"/>
      <c r="J1" s="17"/>
      <c r="K1" s="17"/>
      <c r="L1" s="17"/>
      <c r="M1" s="17"/>
      <c r="N1" s="17"/>
      <c r="O1" s="17"/>
      <c r="P1" s="17"/>
      <c r="Q1" s="17"/>
      <c r="R1" s="17"/>
      <c r="S1" s="17"/>
      <c r="T1" s="17"/>
      <c r="U1" s="17"/>
    </row>
    <row r="2" spans="1:21" x14ac:dyDescent="0.2">
      <c r="L2" s="17"/>
      <c r="M2" s="17"/>
      <c r="N2" s="17"/>
      <c r="O2" s="17"/>
      <c r="P2" s="17"/>
      <c r="Q2" s="17"/>
      <c r="R2" s="17"/>
      <c r="S2" s="17"/>
      <c r="T2" s="17"/>
      <c r="U2" s="17"/>
    </row>
    <row r="3" spans="1:21" ht="18" x14ac:dyDescent="0.25">
      <c r="A3" s="197" t="s">
        <v>146</v>
      </c>
      <c r="K3" s="19" t="s">
        <v>698</v>
      </c>
      <c r="L3" s="19"/>
      <c r="M3" s="19"/>
      <c r="N3" s="20"/>
      <c r="O3" s="17"/>
      <c r="P3" s="17"/>
      <c r="Q3" s="17"/>
      <c r="S3" s="17"/>
      <c r="T3" s="17"/>
      <c r="U3" s="17"/>
    </row>
    <row r="4" spans="1:21" x14ac:dyDescent="0.2">
      <c r="I4" s="17"/>
      <c r="J4" s="17"/>
      <c r="K4" s="20" t="s">
        <v>725</v>
      </c>
      <c r="L4" s="20"/>
      <c r="M4" s="20"/>
      <c r="N4" s="20"/>
      <c r="O4" s="17"/>
      <c r="P4" s="17"/>
      <c r="Q4" s="17"/>
      <c r="S4" s="17"/>
      <c r="T4" s="17"/>
      <c r="U4" s="17"/>
    </row>
    <row r="5" spans="1:21" ht="15.75" x14ac:dyDescent="0.25">
      <c r="A5" s="15" t="s">
        <v>608</v>
      </c>
      <c r="I5" s="17"/>
      <c r="J5" s="17"/>
      <c r="K5" s="19" t="s">
        <v>698</v>
      </c>
      <c r="L5" s="20"/>
      <c r="M5" s="20"/>
      <c r="N5" s="20"/>
      <c r="O5" s="17"/>
      <c r="P5" s="17"/>
      <c r="Q5" s="17"/>
      <c r="S5" s="17"/>
      <c r="T5" s="17"/>
      <c r="U5" s="17"/>
    </row>
    <row r="6" spans="1:21" ht="15.75" x14ac:dyDescent="0.25">
      <c r="A6" s="15" t="s">
        <v>147</v>
      </c>
      <c r="I6" s="17"/>
      <c r="J6" s="17"/>
      <c r="K6" s="20" t="s">
        <v>699</v>
      </c>
      <c r="L6" s="20"/>
      <c r="M6" s="20"/>
      <c r="N6" s="20"/>
      <c r="O6" s="17"/>
      <c r="P6" s="17"/>
      <c r="Q6" s="17"/>
      <c r="S6" s="17"/>
      <c r="T6" s="17"/>
      <c r="U6" s="17"/>
    </row>
    <row r="7" spans="1:21" ht="15.75" x14ac:dyDescent="0.25">
      <c r="A7" s="15" t="s">
        <v>655</v>
      </c>
      <c r="I7" s="17"/>
      <c r="J7" s="17"/>
      <c r="K7" s="20"/>
      <c r="L7" s="20"/>
      <c r="M7" s="20"/>
      <c r="N7" s="20"/>
      <c r="O7" s="17"/>
      <c r="P7" s="17"/>
      <c r="Q7" s="17"/>
      <c r="S7" s="17"/>
      <c r="T7" s="17"/>
      <c r="U7" s="17"/>
    </row>
    <row r="8" spans="1:21" ht="15.75" x14ac:dyDescent="0.25">
      <c r="A8" s="15" t="s">
        <v>656</v>
      </c>
      <c r="I8" s="17"/>
      <c r="J8" s="17"/>
      <c r="K8" s="20"/>
      <c r="L8" s="20"/>
      <c r="M8" s="20"/>
      <c r="N8" s="20"/>
      <c r="O8" s="17"/>
      <c r="P8" s="17"/>
      <c r="Q8" s="17"/>
      <c r="S8" s="17"/>
      <c r="T8" s="17"/>
      <c r="U8" s="17"/>
    </row>
    <row r="9" spans="1:21" ht="15.75" x14ac:dyDescent="0.25">
      <c r="A9" s="15" t="s">
        <v>657</v>
      </c>
      <c r="I9" s="17"/>
      <c r="J9" s="17"/>
      <c r="K9" s="20"/>
      <c r="L9" s="20"/>
      <c r="M9" s="20"/>
      <c r="N9" s="20"/>
      <c r="O9" s="17"/>
      <c r="P9" s="17"/>
      <c r="Q9" s="17"/>
      <c r="S9" s="17"/>
      <c r="T9" s="17"/>
      <c r="U9" s="17"/>
    </row>
    <row r="10" spans="1:21" ht="15.75" x14ac:dyDescent="0.25">
      <c r="A10" s="15" t="s">
        <v>606</v>
      </c>
      <c r="I10" s="17"/>
      <c r="J10" s="17"/>
      <c r="K10" s="20"/>
      <c r="L10" s="20"/>
      <c r="M10" s="20"/>
      <c r="N10" s="20"/>
      <c r="O10" s="17"/>
      <c r="P10" s="17"/>
      <c r="Q10" s="17"/>
      <c r="S10" s="17"/>
      <c r="T10" s="17"/>
      <c r="U10" s="17"/>
    </row>
    <row r="11" spans="1:21" x14ac:dyDescent="0.2">
      <c r="I11" s="17"/>
      <c r="J11" s="17"/>
      <c r="K11" s="20"/>
      <c r="S11" s="17"/>
      <c r="T11" s="17"/>
      <c r="U11" s="17"/>
    </row>
    <row r="12" spans="1:21" ht="15.75" x14ac:dyDescent="0.25">
      <c r="A12" s="22" t="s">
        <v>724</v>
      </c>
      <c r="I12" s="17"/>
      <c r="J12" s="17"/>
      <c r="K12" s="20"/>
      <c r="S12" s="17"/>
      <c r="T12" s="17"/>
      <c r="U12" s="17"/>
    </row>
    <row r="13" spans="1:21" x14ac:dyDescent="0.2">
      <c r="I13" s="17"/>
      <c r="J13" s="17"/>
      <c r="S13" s="17"/>
      <c r="T13" s="17"/>
      <c r="U13" s="17"/>
    </row>
    <row r="14" spans="1:21" x14ac:dyDescent="0.2">
      <c r="I14" s="17"/>
      <c r="J14" s="17"/>
      <c r="S14" s="17"/>
      <c r="T14" s="17"/>
      <c r="U14" s="17"/>
    </row>
    <row r="15" spans="1:21" x14ac:dyDescent="0.2">
      <c r="I15" s="17"/>
      <c r="J15" s="17"/>
      <c r="S15" s="17"/>
      <c r="T15" s="17"/>
      <c r="U15" s="17"/>
    </row>
    <row r="16" spans="1:21" x14ac:dyDescent="0.2">
      <c r="I16" s="17"/>
      <c r="J16" s="17"/>
      <c r="S16" s="17"/>
      <c r="T16" s="17"/>
      <c r="U16" s="17"/>
    </row>
    <row r="17" spans="9:21" x14ac:dyDescent="0.2">
      <c r="I17" s="17"/>
      <c r="J17" s="17"/>
      <c r="S17" s="17"/>
      <c r="T17" s="17"/>
      <c r="U17" s="17"/>
    </row>
    <row r="18" spans="9:21" x14ac:dyDescent="0.2">
      <c r="I18" s="17"/>
      <c r="J18" s="17"/>
      <c r="S18" s="17"/>
      <c r="T18" s="17"/>
      <c r="U18" s="17"/>
    </row>
    <row r="19" spans="9:21" x14ac:dyDescent="0.2">
      <c r="I19" s="17"/>
      <c r="J19" s="17"/>
      <c r="S19" s="17"/>
      <c r="T19" s="17"/>
      <c r="U19" s="17"/>
    </row>
    <row r="20" spans="9:21" x14ac:dyDescent="0.2">
      <c r="I20" s="17"/>
      <c r="J20" s="17"/>
      <c r="S20" s="17"/>
      <c r="T20" s="17"/>
      <c r="U20" s="17"/>
    </row>
    <row r="21" spans="9:21" x14ac:dyDescent="0.2">
      <c r="I21" s="17"/>
      <c r="J21" s="17"/>
      <c r="S21" s="17"/>
      <c r="T21" s="17"/>
      <c r="U21" s="17"/>
    </row>
    <row r="22" spans="9:21" x14ac:dyDescent="0.2">
      <c r="I22" s="17"/>
      <c r="J22" s="17"/>
      <c r="S22" s="17"/>
      <c r="T22" s="17"/>
      <c r="U22" s="17"/>
    </row>
    <row r="23" spans="9:21" x14ac:dyDescent="0.2">
      <c r="I23" s="17"/>
      <c r="J23" s="17"/>
      <c r="S23" s="17"/>
      <c r="T23" s="17"/>
      <c r="U23" s="17"/>
    </row>
    <row r="24" spans="9:21" x14ac:dyDescent="0.2">
      <c r="I24" s="17"/>
      <c r="J24" s="17"/>
      <c r="L24" s="17"/>
      <c r="M24" s="17"/>
      <c r="N24" s="17"/>
      <c r="O24" s="17"/>
      <c r="P24" s="17"/>
      <c r="Q24" s="17"/>
      <c r="R24" s="17"/>
      <c r="S24" s="17"/>
      <c r="T24" s="17"/>
      <c r="U24" s="17"/>
    </row>
    <row r="25" spans="9:21" x14ac:dyDescent="0.2">
      <c r="I25" s="17"/>
      <c r="J25" s="17"/>
      <c r="L25" s="17"/>
      <c r="M25" s="17"/>
      <c r="N25" s="17"/>
      <c r="O25" s="17"/>
      <c r="P25" s="17"/>
      <c r="Q25" s="17"/>
      <c r="R25" s="17"/>
      <c r="S25" s="17"/>
      <c r="T25" s="17"/>
      <c r="U25" s="17"/>
    </row>
    <row r="26" spans="9:21" x14ac:dyDescent="0.2">
      <c r="I26" s="17"/>
      <c r="J26" s="17"/>
      <c r="K26" s="17"/>
      <c r="L26" s="17"/>
      <c r="M26" s="17"/>
      <c r="N26" s="17"/>
      <c r="O26" s="17"/>
      <c r="P26" s="17"/>
      <c r="Q26" s="17"/>
      <c r="R26" s="17"/>
      <c r="S26" s="17"/>
      <c r="T26" s="17"/>
      <c r="U26" s="17"/>
    </row>
    <row r="27" spans="9:21" x14ac:dyDescent="0.2">
      <c r="I27" s="17"/>
      <c r="J27" s="17"/>
      <c r="K27" s="17"/>
      <c r="L27" s="17"/>
      <c r="M27" s="17"/>
      <c r="N27" s="17"/>
      <c r="O27" s="17"/>
      <c r="P27" s="17"/>
      <c r="Q27" s="17"/>
      <c r="R27" s="17"/>
      <c r="S27" s="17"/>
      <c r="T27" s="17"/>
      <c r="U27" s="17"/>
    </row>
    <row r="28" spans="9:21" x14ac:dyDescent="0.2">
      <c r="I28" s="17"/>
      <c r="J28" s="17"/>
      <c r="K28" s="17"/>
      <c r="L28" s="17"/>
      <c r="M28" s="17"/>
      <c r="N28" s="17"/>
      <c r="O28" s="17"/>
      <c r="P28" s="17"/>
      <c r="Q28" s="17"/>
      <c r="R28" s="17"/>
      <c r="S28" s="17"/>
      <c r="T28" s="17"/>
      <c r="U28" s="17"/>
    </row>
    <row r="29" spans="9:21" x14ac:dyDescent="0.2">
      <c r="I29" s="17"/>
      <c r="J29" s="17"/>
      <c r="K29" s="17"/>
      <c r="L29" s="17"/>
      <c r="M29" s="17"/>
      <c r="N29" s="17"/>
      <c r="O29" s="17"/>
      <c r="P29" s="17"/>
      <c r="Q29" s="17"/>
      <c r="R29" s="17"/>
      <c r="S29" s="17"/>
      <c r="T29" s="17"/>
      <c r="U29" s="17"/>
    </row>
    <row r="30" spans="9:21" x14ac:dyDescent="0.2">
      <c r="I30" s="17"/>
      <c r="J30" s="17"/>
      <c r="K30" s="17"/>
      <c r="L30" s="17"/>
      <c r="M30" s="17"/>
      <c r="N30" s="17"/>
      <c r="O30" s="17"/>
      <c r="P30" s="17"/>
      <c r="Q30" s="17"/>
      <c r="R30" s="17"/>
      <c r="S30" s="17"/>
      <c r="T30" s="17"/>
      <c r="U30" s="17"/>
    </row>
    <row r="31" spans="9:21" x14ac:dyDescent="0.2">
      <c r="I31" s="17"/>
      <c r="J31" s="17"/>
      <c r="K31" s="17"/>
      <c r="L31" s="17"/>
      <c r="M31" s="17"/>
      <c r="N31" s="17"/>
      <c r="O31" s="17"/>
      <c r="P31" s="17"/>
      <c r="Q31" s="17"/>
      <c r="R31" s="17"/>
      <c r="S31" s="17"/>
      <c r="T31" s="17"/>
      <c r="U31" s="17"/>
    </row>
    <row r="32" spans="9:21" x14ac:dyDescent="0.2">
      <c r="I32" s="17"/>
      <c r="J32" s="17"/>
      <c r="K32" s="17"/>
      <c r="L32" s="17"/>
      <c r="M32" s="17"/>
      <c r="N32" s="17"/>
      <c r="O32" s="17"/>
      <c r="P32" s="17"/>
      <c r="Q32" s="17"/>
      <c r="R32" s="17"/>
      <c r="S32" s="17"/>
      <c r="T32" s="17"/>
      <c r="U32" s="17"/>
    </row>
    <row r="33" spans="1:21" x14ac:dyDescent="0.2">
      <c r="I33" s="17"/>
      <c r="J33" s="17"/>
      <c r="K33" s="17"/>
      <c r="L33" s="17"/>
      <c r="M33" s="17"/>
      <c r="N33" s="17"/>
      <c r="O33" s="17"/>
      <c r="P33" s="17"/>
      <c r="Q33" s="17"/>
      <c r="R33" s="17"/>
      <c r="S33" s="17"/>
      <c r="T33" s="17"/>
      <c r="U33" s="17"/>
    </row>
    <row r="34" spans="1:21" x14ac:dyDescent="0.2">
      <c r="I34" s="17"/>
      <c r="J34" s="17"/>
      <c r="K34" s="17"/>
      <c r="L34" s="17"/>
      <c r="M34" s="17"/>
      <c r="N34" s="17"/>
      <c r="O34" s="17"/>
      <c r="P34" s="17"/>
      <c r="Q34" s="17"/>
      <c r="R34" s="17"/>
      <c r="S34" s="17"/>
      <c r="T34" s="17"/>
      <c r="U34" s="17"/>
    </row>
    <row r="35" spans="1:21" x14ac:dyDescent="0.2">
      <c r="I35" s="17"/>
      <c r="J35" s="17"/>
      <c r="K35" s="17"/>
      <c r="L35" s="17"/>
      <c r="M35" s="17"/>
      <c r="N35" s="17"/>
      <c r="O35" s="17"/>
      <c r="P35" s="17"/>
      <c r="Q35" s="17"/>
      <c r="R35" s="17"/>
      <c r="S35" s="17"/>
      <c r="T35" s="17"/>
      <c r="U35" s="17"/>
    </row>
    <row r="36" spans="1:21" ht="15.75" x14ac:dyDescent="0.25">
      <c r="A36" s="15" t="s">
        <v>607</v>
      </c>
      <c r="I36" s="17"/>
      <c r="J36" s="17"/>
      <c r="K36" s="17"/>
      <c r="L36" s="17"/>
      <c r="M36" s="17"/>
      <c r="N36" s="17"/>
      <c r="O36" s="17"/>
      <c r="P36" s="17"/>
      <c r="Q36" s="17"/>
      <c r="R36" s="17"/>
      <c r="S36" s="17"/>
      <c r="T36" s="17"/>
      <c r="U36" s="17"/>
    </row>
    <row r="37" spans="1:21" x14ac:dyDescent="0.2">
      <c r="I37" s="17"/>
      <c r="J37" s="17"/>
      <c r="K37" s="17"/>
      <c r="L37" s="17"/>
      <c r="M37" s="17"/>
      <c r="N37" s="17"/>
      <c r="O37" s="17"/>
      <c r="P37" s="17"/>
      <c r="Q37" s="17"/>
      <c r="R37" s="17"/>
      <c r="S37" s="17"/>
      <c r="T37" s="17"/>
      <c r="U37" s="17"/>
    </row>
    <row r="38" spans="1:21" x14ac:dyDescent="0.2">
      <c r="I38" s="17"/>
      <c r="J38" s="17"/>
      <c r="K38" s="17"/>
      <c r="L38" s="17"/>
      <c r="M38" s="17"/>
      <c r="N38" s="17"/>
      <c r="O38" s="17"/>
      <c r="P38" s="17"/>
      <c r="Q38" s="17"/>
      <c r="R38" s="17"/>
      <c r="S38" s="17"/>
      <c r="T38" s="17"/>
      <c r="U38" s="17"/>
    </row>
    <row r="39" spans="1:21" ht="15.75" x14ac:dyDescent="0.25">
      <c r="H39" s="21"/>
      <c r="I39" s="17"/>
      <c r="J39" s="17"/>
      <c r="K39" s="17"/>
      <c r="L39" s="17"/>
      <c r="M39" s="17"/>
      <c r="N39" s="17"/>
      <c r="O39" s="17"/>
      <c r="P39" s="17"/>
      <c r="Q39" s="17"/>
      <c r="R39" s="17"/>
      <c r="S39" s="17"/>
      <c r="T39" s="17"/>
      <c r="U39" s="17"/>
    </row>
    <row r="40" spans="1:21" x14ac:dyDescent="0.2">
      <c r="I40" s="17"/>
      <c r="J40" s="17"/>
      <c r="K40" s="17"/>
      <c r="L40" s="17"/>
      <c r="M40" s="17"/>
      <c r="N40" s="17"/>
      <c r="O40" s="17"/>
      <c r="P40" s="17"/>
      <c r="Q40" s="17"/>
      <c r="R40" s="17"/>
      <c r="S40" s="17"/>
      <c r="T40" s="17"/>
      <c r="U40" s="17"/>
    </row>
    <row r="41" spans="1:21" x14ac:dyDescent="0.2">
      <c r="I41" s="17"/>
      <c r="J41" s="17"/>
      <c r="K41" s="17"/>
      <c r="L41" s="17"/>
      <c r="M41" s="17"/>
      <c r="N41" s="17"/>
      <c r="O41" s="17"/>
      <c r="P41" s="17"/>
      <c r="Q41" s="17"/>
      <c r="R41" s="17"/>
      <c r="S41" s="17"/>
      <c r="T41" s="17"/>
      <c r="U41" s="17"/>
    </row>
    <row r="42" spans="1:21" x14ac:dyDescent="0.2">
      <c r="I42" s="17"/>
      <c r="J42" s="17"/>
      <c r="K42" s="17"/>
      <c r="L42" s="17"/>
      <c r="M42" s="17"/>
      <c r="N42" s="17"/>
      <c r="O42" s="17"/>
      <c r="P42" s="17"/>
      <c r="Q42" s="17"/>
      <c r="R42" s="17"/>
      <c r="S42" s="17"/>
      <c r="T42" s="17"/>
      <c r="U42" s="17"/>
    </row>
    <row r="43" spans="1:21" x14ac:dyDescent="0.2">
      <c r="I43" s="17"/>
      <c r="J43" s="17"/>
      <c r="K43" s="17"/>
      <c r="L43" s="17"/>
      <c r="M43" s="17"/>
      <c r="N43" s="17"/>
      <c r="O43" s="17"/>
      <c r="P43" s="17"/>
      <c r="Q43" s="17"/>
      <c r="R43" s="17"/>
      <c r="S43" s="17"/>
      <c r="T43" s="17"/>
      <c r="U43" s="17"/>
    </row>
    <row r="44" spans="1:21" x14ac:dyDescent="0.2">
      <c r="I44" s="17"/>
      <c r="J44" s="17"/>
      <c r="K44" s="17"/>
      <c r="L44" s="17"/>
      <c r="M44" s="17"/>
      <c r="N44" s="17"/>
      <c r="O44" s="17"/>
      <c r="P44" s="17"/>
      <c r="Q44" s="17"/>
      <c r="R44" s="17"/>
      <c r="S44" s="17"/>
      <c r="T44" s="17"/>
      <c r="U44" s="17"/>
    </row>
    <row r="45" spans="1:21" ht="15.75" x14ac:dyDescent="0.25">
      <c r="A45" s="22" t="s">
        <v>9</v>
      </c>
      <c r="I45" s="17"/>
      <c r="J45" s="17"/>
      <c r="K45" s="17"/>
      <c r="L45" s="17"/>
      <c r="M45" s="17"/>
      <c r="N45" s="17"/>
      <c r="O45" s="17"/>
      <c r="P45" s="17"/>
      <c r="Q45" s="17"/>
      <c r="R45" s="17"/>
      <c r="S45" s="17"/>
      <c r="T45" s="17"/>
      <c r="U45" s="17"/>
    </row>
    <row r="46" spans="1:21" x14ac:dyDescent="0.2">
      <c r="A46" s="14" t="s">
        <v>148</v>
      </c>
      <c r="I46" s="17"/>
      <c r="J46" s="17"/>
      <c r="K46" s="17"/>
      <c r="L46" s="17"/>
      <c r="M46" s="17"/>
      <c r="N46" s="17"/>
      <c r="O46" s="17"/>
      <c r="P46" s="17"/>
      <c r="Q46" s="17"/>
      <c r="R46" s="17"/>
      <c r="S46" s="17"/>
      <c r="T46" s="17"/>
      <c r="U46" s="17"/>
    </row>
    <row r="47" spans="1:21" x14ac:dyDescent="0.2">
      <c r="I47" s="17"/>
      <c r="J47" s="17"/>
      <c r="K47" s="17"/>
      <c r="L47" s="17"/>
      <c r="M47" s="17"/>
      <c r="N47" s="17"/>
      <c r="O47" s="17"/>
      <c r="P47" s="17"/>
      <c r="Q47" s="17"/>
      <c r="R47" s="17"/>
      <c r="S47" s="17"/>
      <c r="T47" s="17"/>
      <c r="U47" s="17"/>
    </row>
    <row r="48" spans="1:21" ht="15.75" x14ac:dyDescent="0.25">
      <c r="A48" s="21" t="s">
        <v>4</v>
      </c>
      <c r="B48" s="14" t="s">
        <v>8</v>
      </c>
      <c r="I48" s="17"/>
      <c r="J48" s="17"/>
      <c r="K48" s="17"/>
      <c r="L48" s="17"/>
      <c r="M48" s="17"/>
      <c r="N48" s="17"/>
      <c r="O48" s="17"/>
      <c r="P48" s="17"/>
      <c r="Q48" s="17"/>
      <c r="R48" s="17"/>
      <c r="S48" s="17"/>
      <c r="T48" s="17"/>
      <c r="U48" s="17"/>
    </row>
    <row r="49" spans="1:21" ht="15.75" x14ac:dyDescent="0.25">
      <c r="A49" s="21"/>
      <c r="I49" s="17"/>
      <c r="J49" s="17"/>
      <c r="K49" s="17"/>
      <c r="L49" s="17"/>
      <c r="M49" s="17"/>
      <c r="N49" s="17"/>
      <c r="O49" s="17"/>
      <c r="P49" s="17"/>
      <c r="Q49" s="17"/>
      <c r="R49" s="17"/>
      <c r="S49" s="17"/>
      <c r="T49" s="17"/>
      <c r="U49" s="17"/>
    </row>
    <row r="50" spans="1:21" ht="15.75" x14ac:dyDescent="0.25">
      <c r="A50" s="21" t="s">
        <v>5</v>
      </c>
      <c r="B50" s="14" t="s">
        <v>10</v>
      </c>
      <c r="I50" s="17"/>
      <c r="J50" s="17"/>
      <c r="K50" s="17"/>
      <c r="L50" s="17"/>
      <c r="M50" s="17"/>
      <c r="N50" s="17"/>
      <c r="O50" s="17"/>
      <c r="P50" s="17"/>
      <c r="Q50" s="17"/>
      <c r="R50" s="17"/>
      <c r="S50" s="17"/>
      <c r="T50" s="17"/>
      <c r="U50" s="17"/>
    </row>
    <row r="51" spans="1:21" ht="15.75" x14ac:dyDescent="0.25">
      <c r="A51" s="21"/>
      <c r="I51" s="17"/>
      <c r="J51" s="17"/>
      <c r="K51" s="17"/>
      <c r="L51" s="17"/>
      <c r="M51" s="17"/>
      <c r="N51" s="17"/>
      <c r="O51" s="17"/>
      <c r="P51" s="17"/>
      <c r="Q51" s="17"/>
      <c r="R51" s="17"/>
      <c r="S51" s="17"/>
      <c r="T51" s="17"/>
      <c r="U51" s="17"/>
    </row>
    <row r="52" spans="1:21" ht="15.75" x14ac:dyDescent="0.25">
      <c r="A52" s="21" t="s">
        <v>6</v>
      </c>
      <c r="B52" s="14" t="s">
        <v>694</v>
      </c>
      <c r="I52" s="17"/>
      <c r="J52" s="17"/>
      <c r="K52" s="17"/>
      <c r="L52" s="17"/>
      <c r="M52" s="17"/>
      <c r="N52" s="17"/>
      <c r="O52" s="17"/>
      <c r="P52" s="17"/>
      <c r="Q52" s="17"/>
      <c r="R52" s="17"/>
      <c r="S52" s="17"/>
      <c r="T52" s="17"/>
      <c r="U52" s="17"/>
    </row>
    <row r="53" spans="1:21" ht="15.75" x14ac:dyDescent="0.25">
      <c r="A53" s="21"/>
      <c r="I53" s="17"/>
      <c r="J53" s="17"/>
      <c r="K53" s="17"/>
      <c r="L53" s="17"/>
      <c r="M53" s="17"/>
      <c r="N53" s="17"/>
      <c r="O53" s="17"/>
      <c r="P53" s="17"/>
      <c r="Q53" s="17"/>
      <c r="R53" s="17"/>
      <c r="S53" s="17"/>
      <c r="T53" s="17"/>
      <c r="U53" s="17"/>
    </row>
    <row r="54" spans="1:21" ht="15.75" x14ac:dyDescent="0.25">
      <c r="A54" s="21" t="s">
        <v>7</v>
      </c>
      <c r="B54" s="14" t="s">
        <v>12</v>
      </c>
      <c r="I54" s="17"/>
      <c r="J54" s="17"/>
      <c r="K54" s="17"/>
      <c r="L54" s="17"/>
      <c r="M54" s="17"/>
      <c r="N54" s="17"/>
      <c r="O54" s="17"/>
      <c r="P54" s="17"/>
      <c r="Q54" s="17"/>
      <c r="R54" s="17"/>
      <c r="S54" s="17"/>
      <c r="T54" s="17"/>
      <c r="U54" s="17"/>
    </row>
    <row r="55" spans="1:21" x14ac:dyDescent="0.2">
      <c r="I55" s="17"/>
      <c r="J55" s="17"/>
      <c r="K55" s="17"/>
      <c r="L55" s="17"/>
      <c r="M55" s="17"/>
      <c r="N55" s="17"/>
      <c r="O55" s="17"/>
      <c r="P55" s="17"/>
      <c r="Q55" s="17"/>
      <c r="R55" s="17"/>
      <c r="S55" s="17"/>
      <c r="T55" s="17"/>
      <c r="U55" s="17"/>
    </row>
    <row r="56" spans="1:21" ht="15.75" x14ac:dyDescent="0.25">
      <c r="A56" s="22" t="s">
        <v>11</v>
      </c>
      <c r="I56" s="17"/>
      <c r="J56" s="17"/>
      <c r="K56" s="17"/>
      <c r="L56" s="17"/>
      <c r="M56" s="17"/>
      <c r="N56" s="17"/>
      <c r="O56" s="17"/>
      <c r="P56" s="17"/>
      <c r="Q56" s="17"/>
      <c r="R56" s="17"/>
      <c r="S56" s="17"/>
      <c r="T56" s="17"/>
      <c r="U56" s="17"/>
    </row>
    <row r="57" spans="1:21" x14ac:dyDescent="0.2">
      <c r="A57" s="14" t="s">
        <v>149</v>
      </c>
      <c r="I57" s="17"/>
      <c r="J57" s="17"/>
      <c r="K57" s="17"/>
      <c r="L57" s="17"/>
      <c r="M57" s="17"/>
      <c r="N57" s="17"/>
      <c r="O57" s="17"/>
      <c r="P57" s="17"/>
      <c r="Q57" s="17"/>
      <c r="R57" s="17"/>
      <c r="S57" s="17"/>
      <c r="T57" s="17"/>
      <c r="U57" s="17"/>
    </row>
    <row r="58" spans="1:21" x14ac:dyDescent="0.2">
      <c r="I58" s="17"/>
      <c r="J58" s="17"/>
      <c r="K58" s="17"/>
      <c r="L58" s="17"/>
      <c r="M58" s="17"/>
      <c r="N58" s="17"/>
      <c r="O58" s="17"/>
      <c r="P58" s="17"/>
      <c r="Q58" s="17"/>
      <c r="R58" s="17"/>
      <c r="S58" s="17"/>
      <c r="T58" s="17"/>
      <c r="U58" s="17"/>
    </row>
    <row r="59" spans="1:21" ht="15.75" x14ac:dyDescent="0.25">
      <c r="A59" s="15" t="s">
        <v>700</v>
      </c>
      <c r="I59" s="17"/>
      <c r="J59" s="17"/>
      <c r="K59" s="17"/>
      <c r="L59" s="17"/>
      <c r="M59" s="17"/>
      <c r="N59" s="17"/>
      <c r="O59" s="17"/>
      <c r="P59" s="17"/>
      <c r="Q59" s="17"/>
      <c r="R59" s="17"/>
      <c r="S59" s="17"/>
      <c r="T59" s="17"/>
      <c r="U59" s="17"/>
    </row>
    <row r="60" spans="1:21" x14ac:dyDescent="0.2">
      <c r="I60" s="17"/>
      <c r="J60" s="17"/>
      <c r="K60" s="17"/>
      <c r="L60" s="17"/>
      <c r="M60" s="17"/>
      <c r="N60" s="17"/>
      <c r="O60" s="17"/>
      <c r="P60" s="17"/>
      <c r="Q60" s="17"/>
      <c r="R60" s="17"/>
      <c r="S60" s="17"/>
      <c r="T60" s="17"/>
      <c r="U60" s="17"/>
    </row>
    <row r="61" spans="1:21" ht="15.75" x14ac:dyDescent="0.25">
      <c r="A61" s="15" t="s">
        <v>701</v>
      </c>
      <c r="I61" s="17"/>
      <c r="J61" s="17"/>
      <c r="K61" s="17"/>
      <c r="L61" s="17"/>
      <c r="M61" s="17"/>
      <c r="N61" s="17"/>
      <c r="O61" s="17"/>
      <c r="P61" s="17"/>
      <c r="Q61" s="17"/>
      <c r="R61" s="17"/>
      <c r="S61" s="17"/>
      <c r="T61" s="17"/>
      <c r="U61" s="17"/>
    </row>
    <row r="62" spans="1:21" x14ac:dyDescent="0.2">
      <c r="I62" s="17"/>
      <c r="J62" s="17"/>
      <c r="K62" s="17"/>
      <c r="L62" s="17"/>
      <c r="M62" s="17"/>
      <c r="N62" s="17"/>
      <c r="O62" s="17"/>
      <c r="P62" s="17"/>
      <c r="Q62" s="17"/>
      <c r="R62" s="17"/>
      <c r="S62" s="17"/>
      <c r="T62" s="17"/>
      <c r="U62" s="17"/>
    </row>
    <row r="63" spans="1:21" ht="15.75" x14ac:dyDescent="0.25">
      <c r="A63" s="15" t="s">
        <v>702</v>
      </c>
      <c r="I63" s="17"/>
      <c r="J63" s="17"/>
      <c r="K63" s="17"/>
      <c r="L63" s="17"/>
      <c r="M63" s="17"/>
      <c r="N63" s="17"/>
      <c r="O63" s="17"/>
      <c r="P63" s="17"/>
      <c r="Q63" s="17"/>
      <c r="R63" s="17"/>
      <c r="S63" s="17"/>
      <c r="T63" s="17"/>
      <c r="U63" s="17"/>
    </row>
    <row r="64" spans="1:21" x14ac:dyDescent="0.2">
      <c r="I64" s="17"/>
      <c r="J64" s="17"/>
      <c r="K64" s="17"/>
      <c r="L64" s="17"/>
      <c r="M64" s="17"/>
      <c r="N64" s="17"/>
      <c r="O64" s="17"/>
      <c r="P64" s="17"/>
      <c r="Q64" s="17"/>
      <c r="R64" s="17"/>
      <c r="S64" s="17"/>
      <c r="T64" s="17"/>
      <c r="U64" s="17"/>
    </row>
    <row r="65" spans="1:21" ht="15.75" x14ac:dyDescent="0.25">
      <c r="A65" s="15" t="s">
        <v>703</v>
      </c>
      <c r="I65" s="17"/>
      <c r="J65" s="17"/>
      <c r="K65" s="17"/>
      <c r="L65" s="17"/>
      <c r="M65" s="17"/>
      <c r="N65" s="17"/>
      <c r="O65" s="17"/>
      <c r="P65" s="17"/>
      <c r="Q65" s="17"/>
      <c r="R65" s="17"/>
      <c r="S65" s="17"/>
      <c r="T65" s="17"/>
      <c r="U65" s="17"/>
    </row>
    <row r="66" spans="1:21" x14ac:dyDescent="0.2">
      <c r="I66" s="17"/>
      <c r="J66" s="17"/>
      <c r="K66" s="17"/>
      <c r="L66" s="17"/>
      <c r="M66" s="17"/>
      <c r="N66" s="17"/>
      <c r="O66" s="17"/>
      <c r="P66" s="17"/>
      <c r="Q66" s="17"/>
      <c r="R66" s="17"/>
      <c r="S66" s="17"/>
      <c r="T66" s="17"/>
      <c r="U66" s="17"/>
    </row>
    <row r="67" spans="1:21" x14ac:dyDescent="0.2">
      <c r="A67" s="14" t="s">
        <v>49</v>
      </c>
      <c r="I67" s="17"/>
      <c r="J67" s="17"/>
      <c r="K67" s="17"/>
      <c r="L67" s="17"/>
      <c r="M67" s="17"/>
      <c r="N67" s="17"/>
      <c r="O67" s="17"/>
      <c r="P67" s="17"/>
      <c r="Q67" s="17"/>
      <c r="R67" s="17"/>
      <c r="S67" s="17"/>
      <c r="T67" s="17"/>
      <c r="U67" s="17"/>
    </row>
    <row r="68" spans="1:21" x14ac:dyDescent="0.2">
      <c r="A68" s="14" t="s">
        <v>50</v>
      </c>
      <c r="I68" s="17"/>
      <c r="J68" s="17"/>
      <c r="K68" s="17"/>
      <c r="L68" s="17"/>
      <c r="M68" s="17"/>
      <c r="N68" s="17"/>
      <c r="O68" s="17"/>
      <c r="P68" s="17"/>
      <c r="Q68" s="17"/>
      <c r="R68" s="17"/>
      <c r="S68" s="17"/>
      <c r="T68" s="17"/>
      <c r="U68" s="17"/>
    </row>
    <row r="69" spans="1:21" x14ac:dyDescent="0.2">
      <c r="I69" s="17"/>
      <c r="J69" s="17"/>
      <c r="K69" s="17"/>
      <c r="L69" s="17"/>
      <c r="M69" s="17"/>
      <c r="N69" s="17"/>
      <c r="O69" s="17"/>
      <c r="P69" s="17"/>
      <c r="Q69" s="17"/>
      <c r="R69" s="17"/>
      <c r="S69" s="17"/>
      <c r="T69" s="17"/>
      <c r="U69" s="17"/>
    </row>
    <row r="70" spans="1:21" x14ac:dyDescent="0.2">
      <c r="A70" s="14" t="s">
        <v>150</v>
      </c>
      <c r="I70" s="17"/>
      <c r="J70" s="17"/>
      <c r="K70" s="17"/>
      <c r="L70" s="17"/>
      <c r="M70" s="17"/>
      <c r="N70" s="17"/>
      <c r="O70" s="17"/>
      <c r="P70" s="17"/>
      <c r="Q70" s="17"/>
      <c r="R70" s="17"/>
      <c r="S70" s="17"/>
      <c r="T70" s="17"/>
      <c r="U70" s="17"/>
    </row>
    <row r="71" spans="1:21" x14ac:dyDescent="0.2">
      <c r="I71" s="17"/>
      <c r="J71" s="17"/>
      <c r="K71" s="17"/>
      <c r="L71" s="17"/>
      <c r="M71" s="17"/>
      <c r="N71" s="17"/>
      <c r="O71" s="17"/>
      <c r="P71" s="17"/>
      <c r="Q71" s="17"/>
      <c r="R71" s="17"/>
      <c r="S71" s="17"/>
      <c r="T71" s="17"/>
      <c r="U71" s="17"/>
    </row>
    <row r="72" spans="1:21" x14ac:dyDescent="0.2">
      <c r="A72" s="14" t="s">
        <v>53</v>
      </c>
      <c r="I72" s="17"/>
      <c r="J72" s="17"/>
      <c r="K72" s="17"/>
      <c r="L72" s="17"/>
      <c r="M72" s="17"/>
      <c r="N72" s="17"/>
      <c r="O72" s="17"/>
      <c r="P72" s="17"/>
      <c r="Q72" s="17"/>
      <c r="R72" s="17"/>
      <c r="S72" s="17"/>
      <c r="T72" s="17"/>
      <c r="U72" s="17"/>
    </row>
    <row r="73" spans="1:21" x14ac:dyDescent="0.2">
      <c r="I73" s="17"/>
      <c r="J73" s="17"/>
      <c r="K73" s="17"/>
      <c r="L73" s="17"/>
      <c r="M73" s="17"/>
      <c r="N73" s="17"/>
      <c r="O73" s="17"/>
      <c r="P73" s="17"/>
      <c r="Q73" s="17"/>
      <c r="R73" s="17"/>
      <c r="S73" s="17"/>
      <c r="T73" s="17"/>
      <c r="U73" s="17"/>
    </row>
    <row r="74" spans="1:21" x14ac:dyDescent="0.2">
      <c r="A74" s="14" t="s">
        <v>51</v>
      </c>
      <c r="I74" s="17"/>
      <c r="J74" s="17"/>
      <c r="K74" s="17"/>
      <c r="L74" s="17"/>
      <c r="M74" s="17"/>
      <c r="N74" s="17"/>
      <c r="O74" s="17"/>
      <c r="P74" s="17"/>
      <c r="Q74" s="17"/>
      <c r="R74" s="17"/>
      <c r="S74" s="17"/>
      <c r="T74" s="17"/>
      <c r="U74" s="17"/>
    </row>
    <row r="75" spans="1:21" x14ac:dyDescent="0.2">
      <c r="A75" s="14" t="s">
        <v>52</v>
      </c>
      <c r="I75" s="17"/>
      <c r="J75" s="17"/>
      <c r="K75" s="17"/>
      <c r="L75" s="17"/>
      <c r="M75" s="17"/>
      <c r="N75" s="17"/>
      <c r="O75" s="17"/>
      <c r="P75" s="17"/>
      <c r="Q75" s="17"/>
      <c r="R75" s="17"/>
      <c r="S75" s="17"/>
      <c r="T75" s="17"/>
      <c r="U75" s="17"/>
    </row>
    <row r="76" spans="1:21" ht="15.75" x14ac:dyDescent="0.25">
      <c r="H76" s="21"/>
      <c r="I76" s="17"/>
      <c r="J76" s="17"/>
      <c r="K76" s="17"/>
      <c r="L76" s="17"/>
      <c r="M76" s="17"/>
      <c r="N76" s="17"/>
      <c r="O76" s="17"/>
      <c r="P76" s="17"/>
      <c r="Q76" s="17"/>
      <c r="R76" s="17"/>
      <c r="S76" s="17"/>
      <c r="T76" s="17"/>
      <c r="U76" s="17"/>
    </row>
    <row r="77" spans="1:21" x14ac:dyDescent="0.2">
      <c r="I77" s="17"/>
      <c r="J77" s="17"/>
      <c r="K77" s="17"/>
      <c r="L77" s="17"/>
      <c r="M77" s="17"/>
      <c r="N77" s="17"/>
      <c r="O77" s="17"/>
      <c r="P77" s="17"/>
      <c r="Q77" s="17"/>
      <c r="R77" s="17"/>
      <c r="S77" s="17"/>
      <c r="T77" s="17"/>
      <c r="U77" s="17"/>
    </row>
    <row r="78" spans="1:21" ht="15.75" x14ac:dyDescent="0.25">
      <c r="A78" s="15" t="s">
        <v>46</v>
      </c>
      <c r="I78" s="17"/>
      <c r="J78" s="17"/>
      <c r="K78" s="17"/>
      <c r="L78" s="17"/>
      <c r="M78" s="17"/>
      <c r="N78" s="17"/>
      <c r="O78" s="17"/>
      <c r="P78" s="17"/>
      <c r="Q78" s="17"/>
      <c r="R78" s="17"/>
      <c r="S78" s="17"/>
      <c r="T78" s="17"/>
      <c r="U78" s="17"/>
    </row>
    <row r="79" spans="1:21" ht="15.75" x14ac:dyDescent="0.25">
      <c r="A79" s="22" t="s">
        <v>47</v>
      </c>
      <c r="I79" s="17"/>
      <c r="J79" s="17"/>
      <c r="K79" s="17"/>
      <c r="L79" s="17"/>
      <c r="M79" s="17"/>
      <c r="N79" s="17"/>
      <c r="O79" s="17"/>
      <c r="P79" s="17"/>
      <c r="Q79" s="17"/>
      <c r="R79" s="17"/>
      <c r="S79" s="17"/>
      <c r="T79" s="17"/>
      <c r="U79" s="17"/>
    </row>
    <row r="80" spans="1:21" x14ac:dyDescent="0.2">
      <c r="I80" s="17"/>
      <c r="J80" s="17"/>
      <c r="K80" s="17"/>
      <c r="L80" s="17"/>
      <c r="M80" s="17"/>
      <c r="N80" s="17"/>
      <c r="O80" s="17"/>
      <c r="P80" s="17"/>
      <c r="Q80" s="17"/>
      <c r="R80" s="17"/>
      <c r="S80" s="17"/>
      <c r="T80" s="17"/>
      <c r="U80" s="17"/>
    </row>
    <row r="81" spans="1:21" ht="15.75" x14ac:dyDescent="0.25">
      <c r="A81" s="15" t="s">
        <v>151</v>
      </c>
      <c r="I81" s="17"/>
      <c r="J81" s="17"/>
      <c r="K81" s="17"/>
      <c r="L81" s="17"/>
      <c r="M81" s="17"/>
      <c r="N81" s="17"/>
      <c r="O81" s="17"/>
      <c r="P81" s="17"/>
      <c r="Q81" s="17"/>
      <c r="R81" s="17"/>
      <c r="S81" s="17"/>
      <c r="T81" s="17"/>
      <c r="U81" s="17"/>
    </row>
    <row r="82" spans="1:21" ht="15.75" x14ac:dyDescent="0.25">
      <c r="A82" s="15" t="s">
        <v>48</v>
      </c>
      <c r="I82" s="17"/>
      <c r="J82" s="17"/>
      <c r="K82" s="17"/>
      <c r="L82" s="17"/>
      <c r="M82" s="17"/>
      <c r="N82" s="17"/>
      <c r="O82" s="17"/>
      <c r="P82" s="17"/>
      <c r="Q82" s="17"/>
      <c r="R82" s="17"/>
      <c r="S82" s="17"/>
      <c r="T82" s="17"/>
      <c r="U82" s="17"/>
    </row>
    <row r="83" spans="1:21" x14ac:dyDescent="0.2">
      <c r="I83" s="17"/>
      <c r="J83" s="17"/>
      <c r="K83" s="17"/>
      <c r="L83" s="17"/>
      <c r="M83" s="17"/>
      <c r="N83" s="17"/>
      <c r="O83" s="17"/>
      <c r="P83" s="17"/>
      <c r="Q83" s="17"/>
      <c r="R83" s="17"/>
      <c r="S83" s="17"/>
      <c r="T83" s="17"/>
      <c r="U83" s="17"/>
    </row>
    <row r="84" spans="1:21" x14ac:dyDescent="0.2">
      <c r="I84" s="17"/>
      <c r="J84" s="17"/>
      <c r="K84" s="17"/>
      <c r="L84" s="17"/>
      <c r="M84" s="17"/>
      <c r="N84" s="17"/>
      <c r="O84" s="17"/>
      <c r="P84" s="17"/>
      <c r="Q84" s="17"/>
      <c r="R84" s="17"/>
      <c r="S84" s="17"/>
      <c r="T84" s="17"/>
      <c r="U84" s="17"/>
    </row>
    <row r="85" spans="1:21" x14ac:dyDescent="0.2">
      <c r="I85" s="17"/>
      <c r="J85" s="17"/>
      <c r="K85" s="17"/>
      <c r="L85" s="17"/>
      <c r="M85" s="17"/>
      <c r="N85" s="17"/>
      <c r="O85" s="17"/>
      <c r="P85" s="17"/>
      <c r="Q85" s="17"/>
      <c r="R85" s="17"/>
      <c r="S85" s="17"/>
      <c r="T85" s="17"/>
      <c r="U85" s="17"/>
    </row>
    <row r="86" spans="1:21" x14ac:dyDescent="0.2">
      <c r="I86" s="17"/>
      <c r="J86" s="17"/>
      <c r="K86" s="17"/>
      <c r="L86" s="17"/>
      <c r="M86" s="17"/>
      <c r="N86" s="17"/>
      <c r="O86" s="17"/>
      <c r="P86" s="17"/>
      <c r="Q86" s="17"/>
      <c r="R86" s="17"/>
      <c r="S86" s="17"/>
      <c r="T86" s="17"/>
      <c r="U86" s="17"/>
    </row>
    <row r="87" spans="1:21" x14ac:dyDescent="0.2">
      <c r="I87" s="17"/>
      <c r="J87" s="17"/>
      <c r="K87" s="17"/>
      <c r="L87" s="17"/>
      <c r="M87" s="17"/>
      <c r="N87" s="17"/>
      <c r="O87" s="17"/>
      <c r="P87" s="17"/>
      <c r="Q87" s="17"/>
      <c r="R87" s="17"/>
      <c r="S87" s="17"/>
      <c r="T87" s="17"/>
      <c r="U87" s="17"/>
    </row>
    <row r="88" spans="1:21" x14ac:dyDescent="0.2">
      <c r="I88" s="17"/>
      <c r="J88" s="17"/>
      <c r="K88" s="17"/>
      <c r="L88" s="17"/>
      <c r="M88" s="17"/>
      <c r="N88" s="17"/>
      <c r="O88" s="17"/>
      <c r="P88" s="17"/>
      <c r="Q88" s="17"/>
      <c r="R88" s="17"/>
      <c r="S88" s="17"/>
      <c r="T88" s="17"/>
      <c r="U88" s="17"/>
    </row>
    <row r="89" spans="1:21" x14ac:dyDescent="0.2">
      <c r="I89" s="17"/>
      <c r="J89" s="17"/>
      <c r="K89" s="17"/>
      <c r="L89" s="17"/>
      <c r="M89" s="17"/>
      <c r="N89" s="17"/>
      <c r="O89" s="17"/>
      <c r="P89" s="17"/>
      <c r="Q89" s="17"/>
      <c r="R89" s="17"/>
      <c r="S89" s="17"/>
      <c r="T89" s="17"/>
      <c r="U89" s="17"/>
    </row>
    <row r="90" spans="1:21" x14ac:dyDescent="0.2">
      <c r="I90" s="17"/>
      <c r="J90" s="17"/>
      <c r="K90" s="17"/>
      <c r="L90" s="17"/>
      <c r="M90" s="17"/>
      <c r="N90" s="17"/>
      <c r="O90" s="17"/>
      <c r="P90" s="17"/>
      <c r="Q90" s="17"/>
      <c r="R90" s="17"/>
      <c r="S90" s="17"/>
      <c r="T90" s="17"/>
      <c r="U90" s="17"/>
    </row>
    <row r="91" spans="1:21" x14ac:dyDescent="0.2">
      <c r="I91" s="17"/>
      <c r="J91" s="17"/>
      <c r="K91" s="17"/>
      <c r="L91" s="17"/>
      <c r="M91" s="17"/>
      <c r="N91" s="17"/>
      <c r="O91" s="17"/>
      <c r="P91" s="17"/>
      <c r="Q91" s="17"/>
      <c r="R91" s="17"/>
      <c r="S91" s="17"/>
      <c r="T91" s="17"/>
      <c r="U91" s="17"/>
    </row>
    <row r="92" spans="1:21" x14ac:dyDescent="0.2">
      <c r="I92" s="17"/>
      <c r="J92" s="17"/>
      <c r="K92" s="17"/>
      <c r="L92" s="17"/>
      <c r="M92" s="17"/>
      <c r="N92" s="17"/>
      <c r="O92" s="17"/>
      <c r="P92" s="17"/>
      <c r="Q92" s="17"/>
      <c r="R92" s="17"/>
      <c r="S92" s="17"/>
      <c r="T92" s="17"/>
      <c r="U92" s="17"/>
    </row>
    <row r="93" spans="1:21" x14ac:dyDescent="0.2">
      <c r="I93" s="17"/>
      <c r="J93" s="17"/>
      <c r="K93" s="17"/>
      <c r="L93" s="17"/>
      <c r="M93" s="17"/>
      <c r="N93" s="17"/>
      <c r="O93" s="17"/>
      <c r="P93" s="17"/>
      <c r="Q93" s="17"/>
      <c r="R93" s="17"/>
      <c r="S93" s="17"/>
      <c r="T93" s="17"/>
      <c r="U93" s="17"/>
    </row>
    <row r="94" spans="1:21" x14ac:dyDescent="0.2">
      <c r="I94" s="17"/>
      <c r="J94" s="17"/>
      <c r="K94" s="17"/>
      <c r="L94" s="17"/>
      <c r="M94" s="17"/>
      <c r="N94" s="17"/>
      <c r="O94" s="17"/>
      <c r="P94" s="17"/>
      <c r="Q94" s="17"/>
      <c r="R94" s="17"/>
      <c r="S94" s="17"/>
      <c r="T94" s="17"/>
      <c r="U94" s="17"/>
    </row>
    <row r="95" spans="1:21" x14ac:dyDescent="0.2">
      <c r="I95" s="17"/>
      <c r="J95" s="17"/>
      <c r="K95" s="17"/>
      <c r="L95" s="17"/>
      <c r="M95" s="17"/>
      <c r="N95" s="17"/>
      <c r="O95" s="17"/>
      <c r="P95" s="17"/>
      <c r="Q95" s="17"/>
      <c r="R95" s="17"/>
      <c r="S95" s="17"/>
      <c r="T95" s="17"/>
      <c r="U95" s="17"/>
    </row>
    <row r="96" spans="1:21" x14ac:dyDescent="0.2">
      <c r="I96" s="17"/>
      <c r="J96" s="17"/>
      <c r="K96" s="17"/>
      <c r="L96" s="17"/>
      <c r="M96" s="17"/>
      <c r="N96" s="17"/>
      <c r="O96" s="17"/>
      <c r="P96" s="17"/>
      <c r="Q96" s="17"/>
      <c r="R96" s="17"/>
      <c r="S96" s="17"/>
      <c r="T96" s="17"/>
      <c r="U96" s="17"/>
    </row>
    <row r="97" spans="1:21" x14ac:dyDescent="0.2">
      <c r="I97" s="17"/>
      <c r="J97" s="17"/>
      <c r="K97" s="17"/>
      <c r="L97" s="17"/>
      <c r="M97" s="17"/>
      <c r="N97" s="17"/>
      <c r="O97" s="17"/>
      <c r="P97" s="17"/>
      <c r="Q97" s="17"/>
      <c r="R97" s="17"/>
      <c r="S97" s="17"/>
      <c r="T97" s="17"/>
      <c r="U97" s="17"/>
    </row>
    <row r="98" spans="1:21" x14ac:dyDescent="0.2">
      <c r="I98" s="17"/>
      <c r="J98" s="17"/>
      <c r="K98" s="17"/>
      <c r="L98" s="17"/>
      <c r="M98" s="17"/>
      <c r="N98" s="17"/>
      <c r="O98" s="17"/>
      <c r="P98" s="17"/>
      <c r="Q98" s="17"/>
      <c r="R98" s="17"/>
      <c r="S98" s="17"/>
      <c r="T98" s="17"/>
      <c r="U98" s="17"/>
    </row>
    <row r="99" spans="1:21" x14ac:dyDescent="0.2">
      <c r="I99" s="17"/>
      <c r="J99" s="17"/>
      <c r="K99" s="17"/>
      <c r="L99" s="17"/>
      <c r="M99" s="17"/>
      <c r="N99" s="17"/>
      <c r="O99" s="17"/>
      <c r="P99" s="17"/>
      <c r="Q99" s="17"/>
      <c r="R99" s="17"/>
      <c r="S99" s="17"/>
      <c r="T99" s="17"/>
      <c r="U99" s="17"/>
    </row>
    <row r="100" spans="1:21" x14ac:dyDescent="0.2">
      <c r="I100" s="17"/>
      <c r="J100" s="17"/>
      <c r="K100" s="17"/>
      <c r="L100" s="17"/>
      <c r="M100" s="17"/>
      <c r="N100" s="17"/>
      <c r="O100" s="17"/>
      <c r="P100" s="17"/>
      <c r="Q100" s="17"/>
      <c r="R100" s="17"/>
      <c r="S100" s="17"/>
      <c r="T100" s="17"/>
      <c r="U100" s="17"/>
    </row>
    <row r="101" spans="1:21" x14ac:dyDescent="0.2">
      <c r="I101" s="17"/>
      <c r="J101" s="17"/>
      <c r="K101" s="17"/>
      <c r="L101" s="17"/>
      <c r="M101" s="17"/>
      <c r="N101" s="17"/>
      <c r="O101" s="17"/>
      <c r="P101" s="17"/>
      <c r="Q101" s="17"/>
      <c r="R101" s="17"/>
      <c r="S101" s="17"/>
      <c r="T101" s="17"/>
      <c r="U101" s="17"/>
    </row>
    <row r="102" spans="1:21" x14ac:dyDescent="0.2">
      <c r="I102" s="17"/>
      <c r="J102" s="17"/>
      <c r="K102" s="17"/>
      <c r="L102" s="17"/>
      <c r="M102" s="17"/>
      <c r="N102" s="17"/>
      <c r="O102" s="17"/>
      <c r="P102" s="17"/>
      <c r="Q102" s="17"/>
      <c r="R102" s="17"/>
      <c r="S102" s="17"/>
      <c r="T102" s="17"/>
      <c r="U102" s="17"/>
    </row>
    <row r="103" spans="1:21" x14ac:dyDescent="0.2">
      <c r="I103" s="17"/>
      <c r="J103" s="17"/>
      <c r="K103" s="17"/>
      <c r="L103" s="17"/>
      <c r="M103" s="17"/>
      <c r="N103" s="17"/>
      <c r="O103" s="17"/>
      <c r="P103" s="17"/>
      <c r="Q103" s="17"/>
      <c r="R103" s="17"/>
      <c r="S103" s="17"/>
      <c r="T103" s="17"/>
      <c r="U103" s="17"/>
    </row>
    <row r="104" spans="1:21" x14ac:dyDescent="0.2">
      <c r="I104" s="17"/>
      <c r="J104" s="17"/>
      <c r="K104" s="17"/>
      <c r="L104" s="17"/>
      <c r="M104" s="17"/>
      <c r="N104" s="17"/>
      <c r="O104" s="17"/>
      <c r="P104" s="17"/>
      <c r="Q104" s="17"/>
      <c r="R104" s="17"/>
      <c r="S104" s="17"/>
      <c r="T104" s="17"/>
      <c r="U104" s="17"/>
    </row>
    <row r="105" spans="1:21" x14ac:dyDescent="0.2">
      <c r="I105" s="17"/>
      <c r="J105" s="17"/>
      <c r="K105" s="17"/>
      <c r="L105" s="17"/>
      <c r="M105" s="17"/>
      <c r="N105" s="17"/>
      <c r="O105" s="17"/>
      <c r="P105" s="17"/>
      <c r="Q105" s="17"/>
      <c r="R105" s="17"/>
      <c r="S105" s="17"/>
      <c r="T105" s="17"/>
      <c r="U105" s="17"/>
    </row>
    <row r="106" spans="1:21" x14ac:dyDescent="0.2">
      <c r="A106" s="14" t="s">
        <v>55</v>
      </c>
      <c r="I106" s="17"/>
      <c r="J106" s="17"/>
      <c r="K106" s="17"/>
      <c r="L106" s="17"/>
      <c r="M106" s="17"/>
      <c r="N106" s="17"/>
      <c r="O106" s="17"/>
      <c r="P106" s="17"/>
      <c r="Q106" s="17"/>
      <c r="R106" s="17"/>
      <c r="S106" s="17"/>
      <c r="T106" s="17"/>
      <c r="U106" s="17"/>
    </row>
    <row r="107" spans="1:21" x14ac:dyDescent="0.2">
      <c r="I107" s="17"/>
      <c r="J107" s="17"/>
      <c r="K107" s="17"/>
      <c r="L107" s="17"/>
      <c r="M107" s="17"/>
      <c r="N107" s="17"/>
      <c r="O107" s="17"/>
      <c r="P107" s="17"/>
      <c r="Q107" s="17"/>
      <c r="R107" s="17"/>
      <c r="S107" s="17"/>
      <c r="T107" s="17"/>
      <c r="U107" s="17"/>
    </row>
    <row r="108" spans="1:21" x14ac:dyDescent="0.2">
      <c r="A108" s="14" t="s">
        <v>152</v>
      </c>
      <c r="I108" s="17"/>
      <c r="J108" s="17"/>
      <c r="K108" s="17"/>
      <c r="L108" s="17"/>
      <c r="M108" s="17"/>
      <c r="N108" s="17"/>
      <c r="O108" s="17"/>
      <c r="P108" s="17"/>
      <c r="Q108" s="17"/>
      <c r="R108" s="17"/>
      <c r="S108" s="17"/>
      <c r="T108" s="17"/>
      <c r="U108" s="17"/>
    </row>
    <row r="109" spans="1:21" ht="15.75" x14ac:dyDescent="0.25">
      <c r="H109" s="21"/>
      <c r="I109" s="17"/>
      <c r="J109" s="17"/>
      <c r="K109" s="17"/>
      <c r="L109" s="17"/>
      <c r="M109" s="17"/>
      <c r="N109" s="17"/>
      <c r="O109" s="17"/>
      <c r="P109" s="17"/>
      <c r="Q109" s="17"/>
      <c r="R109" s="17"/>
      <c r="S109" s="17"/>
      <c r="T109" s="17"/>
      <c r="U109" s="17"/>
    </row>
    <row r="110" spans="1:21" x14ac:dyDescent="0.2">
      <c r="I110" s="17"/>
      <c r="J110" s="17"/>
      <c r="K110" s="17"/>
      <c r="L110" s="17"/>
      <c r="M110" s="17"/>
      <c r="N110" s="17"/>
      <c r="O110" s="17"/>
      <c r="P110" s="17"/>
      <c r="Q110" s="17"/>
      <c r="R110" s="17"/>
      <c r="S110" s="17"/>
      <c r="T110" s="17"/>
      <c r="U110" s="17"/>
    </row>
    <row r="111" spans="1:21" ht="15.75" x14ac:dyDescent="0.25">
      <c r="A111" s="22" t="s">
        <v>609</v>
      </c>
      <c r="I111" s="17"/>
      <c r="J111" s="17"/>
      <c r="K111" s="17"/>
      <c r="L111" s="17"/>
      <c r="M111" s="17"/>
      <c r="N111" s="17"/>
      <c r="O111" s="17"/>
      <c r="P111" s="17"/>
      <c r="Q111" s="17"/>
      <c r="R111" s="17"/>
      <c r="S111" s="17"/>
      <c r="T111" s="17"/>
      <c r="U111" s="17"/>
    </row>
    <row r="112" spans="1:21" x14ac:dyDescent="0.2">
      <c r="I112" s="17"/>
      <c r="J112" s="17"/>
      <c r="K112" s="17"/>
      <c r="L112" s="17"/>
      <c r="M112" s="17"/>
      <c r="N112" s="17"/>
      <c r="O112" s="17"/>
      <c r="P112" s="17"/>
      <c r="Q112" s="17"/>
      <c r="R112" s="17"/>
      <c r="S112" s="17"/>
      <c r="T112" s="17"/>
      <c r="U112" s="17"/>
    </row>
    <row r="113" spans="1:21" x14ac:dyDescent="0.2">
      <c r="A113" s="18" t="s">
        <v>610</v>
      </c>
      <c r="I113" s="17"/>
      <c r="J113" s="17"/>
      <c r="K113" s="17"/>
      <c r="L113" s="17"/>
      <c r="M113" s="17"/>
      <c r="N113" s="17"/>
      <c r="O113" s="17"/>
      <c r="P113" s="17"/>
      <c r="Q113" s="17"/>
      <c r="R113" s="17"/>
      <c r="S113" s="17"/>
      <c r="T113" s="17"/>
      <c r="U113" s="17"/>
    </row>
    <row r="114" spans="1:21" x14ac:dyDescent="0.2">
      <c r="A114" s="18" t="s">
        <v>611</v>
      </c>
      <c r="I114" s="17"/>
      <c r="J114" s="17"/>
      <c r="K114" s="17"/>
      <c r="L114" s="17"/>
      <c r="M114" s="17"/>
      <c r="N114" s="17"/>
      <c r="O114" s="17"/>
      <c r="P114" s="17"/>
      <c r="Q114" s="17"/>
      <c r="R114" s="17"/>
      <c r="S114" s="17"/>
      <c r="T114" s="17"/>
      <c r="U114" s="17"/>
    </row>
    <row r="115" spans="1:21" x14ac:dyDescent="0.2">
      <c r="A115" s="18" t="s">
        <v>612</v>
      </c>
      <c r="I115" s="17"/>
      <c r="J115" s="17"/>
      <c r="K115" s="17"/>
      <c r="L115" s="17"/>
      <c r="M115" s="17"/>
      <c r="N115" s="17"/>
      <c r="O115" s="17"/>
      <c r="P115" s="17"/>
      <c r="Q115" s="17"/>
      <c r="R115" s="17"/>
      <c r="S115" s="17"/>
      <c r="T115" s="17"/>
      <c r="U115" s="17"/>
    </row>
    <row r="116" spans="1:21" x14ac:dyDescent="0.2">
      <c r="A116" s="18" t="s">
        <v>613</v>
      </c>
      <c r="I116" s="17"/>
      <c r="J116" s="17"/>
      <c r="K116" s="17"/>
      <c r="L116" s="17"/>
      <c r="M116" s="17"/>
      <c r="N116" s="17"/>
      <c r="O116" s="17"/>
      <c r="P116" s="17"/>
      <c r="Q116" s="17"/>
      <c r="R116" s="17"/>
      <c r="S116" s="17"/>
      <c r="T116" s="17"/>
      <c r="U116" s="17"/>
    </row>
    <row r="117" spans="1:21" x14ac:dyDescent="0.2">
      <c r="A117" s="18"/>
      <c r="I117" s="17"/>
      <c r="J117" s="17"/>
      <c r="K117" s="17"/>
      <c r="L117" s="17"/>
      <c r="M117" s="17"/>
      <c r="N117" s="17"/>
      <c r="O117" s="17"/>
      <c r="P117" s="17"/>
      <c r="Q117" s="17"/>
      <c r="R117" s="17"/>
      <c r="S117" s="17"/>
      <c r="T117" s="17"/>
      <c r="U117" s="17"/>
    </row>
    <row r="118" spans="1:21" x14ac:dyDescent="0.2">
      <c r="A118" s="18" t="s">
        <v>614</v>
      </c>
      <c r="I118" s="17"/>
      <c r="J118" s="17"/>
      <c r="K118" s="17"/>
      <c r="L118" s="17"/>
      <c r="M118" s="17"/>
      <c r="N118" s="17"/>
      <c r="O118" s="17"/>
      <c r="P118" s="17"/>
      <c r="Q118" s="17"/>
      <c r="R118" s="17"/>
      <c r="S118" s="17"/>
      <c r="T118" s="17"/>
      <c r="U118" s="17"/>
    </row>
    <row r="119" spans="1:21" x14ac:dyDescent="0.2">
      <c r="A119" s="18" t="s">
        <v>615</v>
      </c>
      <c r="I119" s="17"/>
      <c r="J119" s="17"/>
      <c r="K119" s="17"/>
      <c r="L119" s="17"/>
      <c r="M119" s="17"/>
      <c r="N119" s="17"/>
      <c r="O119" s="17"/>
      <c r="P119" s="17"/>
      <c r="Q119" s="17"/>
      <c r="R119" s="17"/>
      <c r="S119" s="17"/>
      <c r="T119" s="17"/>
      <c r="U119" s="17"/>
    </row>
    <row r="120" spans="1:21" x14ac:dyDescent="0.2">
      <c r="A120" s="18" t="s">
        <v>616</v>
      </c>
      <c r="I120" s="17"/>
      <c r="J120" s="17"/>
      <c r="K120" s="17"/>
      <c r="L120" s="17"/>
      <c r="M120" s="17"/>
      <c r="N120" s="17"/>
      <c r="O120" s="17"/>
      <c r="P120" s="17"/>
      <c r="Q120" s="17"/>
      <c r="R120" s="17"/>
      <c r="S120" s="17"/>
      <c r="T120" s="17"/>
      <c r="U120" s="17"/>
    </row>
    <row r="121" spans="1:21" x14ac:dyDescent="0.2">
      <c r="A121" s="18" t="s">
        <v>617</v>
      </c>
      <c r="I121" s="17"/>
      <c r="J121" s="17"/>
      <c r="K121" s="17"/>
      <c r="L121" s="17"/>
      <c r="M121" s="17"/>
      <c r="N121" s="17"/>
      <c r="O121" s="17"/>
      <c r="P121" s="17"/>
      <c r="Q121" s="17"/>
      <c r="R121" s="17"/>
      <c r="S121" s="17"/>
      <c r="T121" s="17"/>
      <c r="U121" s="17"/>
    </row>
    <row r="122" spans="1:21" x14ac:dyDescent="0.2">
      <c r="A122" s="18" t="s">
        <v>618</v>
      </c>
      <c r="I122" s="17"/>
      <c r="J122" s="17"/>
      <c r="K122" s="17"/>
      <c r="L122" s="17"/>
      <c r="M122" s="17"/>
      <c r="N122" s="17"/>
      <c r="O122" s="17"/>
      <c r="P122" s="17"/>
      <c r="Q122" s="17"/>
      <c r="R122" s="17"/>
      <c r="S122" s="17"/>
      <c r="T122" s="17"/>
      <c r="U122" s="17"/>
    </row>
    <row r="123" spans="1:21" x14ac:dyDescent="0.2">
      <c r="A123" s="18" t="s">
        <v>619</v>
      </c>
      <c r="I123" s="17"/>
      <c r="J123" s="17"/>
      <c r="K123" s="17"/>
      <c r="L123" s="17"/>
      <c r="M123" s="17"/>
      <c r="N123" s="17"/>
      <c r="O123" s="17"/>
      <c r="P123" s="17"/>
      <c r="Q123" s="17"/>
      <c r="R123" s="17"/>
      <c r="S123" s="17"/>
      <c r="T123" s="17"/>
      <c r="U123" s="17"/>
    </row>
    <row r="124" spans="1:21" x14ac:dyDescent="0.2">
      <c r="A124" s="18" t="s">
        <v>620</v>
      </c>
      <c r="I124" s="17"/>
      <c r="J124" s="17"/>
      <c r="K124" s="17"/>
      <c r="L124" s="17"/>
      <c r="M124" s="17"/>
      <c r="N124" s="17"/>
      <c r="O124" s="17"/>
      <c r="P124" s="17"/>
      <c r="Q124" s="17"/>
      <c r="R124" s="17"/>
      <c r="S124" s="17"/>
      <c r="T124" s="17"/>
      <c r="U124" s="17"/>
    </row>
    <row r="125" spans="1:21" x14ac:dyDescent="0.2">
      <c r="A125" s="14" t="s">
        <v>621</v>
      </c>
      <c r="I125" s="17"/>
      <c r="J125" s="17"/>
      <c r="K125" s="17"/>
      <c r="L125" s="17"/>
      <c r="M125" s="17"/>
      <c r="N125" s="17"/>
      <c r="O125" s="17"/>
      <c r="P125" s="17"/>
      <c r="Q125" s="17"/>
      <c r="R125" s="17"/>
      <c r="S125" s="17"/>
      <c r="T125" s="17"/>
      <c r="U125" s="17"/>
    </row>
    <row r="126" spans="1:21" x14ac:dyDescent="0.2">
      <c r="I126" s="17"/>
      <c r="J126" s="17"/>
      <c r="K126" s="17"/>
      <c r="L126" s="17"/>
      <c r="M126" s="17"/>
      <c r="N126" s="17"/>
      <c r="O126" s="17"/>
      <c r="P126" s="17"/>
      <c r="Q126" s="17"/>
      <c r="R126" s="17"/>
      <c r="S126" s="17"/>
      <c r="T126" s="17"/>
      <c r="U126" s="17"/>
    </row>
    <row r="127" spans="1:21" ht="15.75" x14ac:dyDescent="0.25">
      <c r="A127" s="15" t="s">
        <v>622</v>
      </c>
      <c r="I127" s="17"/>
      <c r="J127" s="17"/>
      <c r="K127" s="17"/>
      <c r="L127" s="17"/>
      <c r="M127" s="17"/>
      <c r="N127" s="17"/>
      <c r="O127" s="17"/>
      <c r="P127" s="17"/>
      <c r="Q127" s="17"/>
      <c r="R127" s="17"/>
      <c r="S127" s="17"/>
      <c r="T127" s="17"/>
      <c r="U127" s="17"/>
    </row>
    <row r="128" spans="1:21" x14ac:dyDescent="0.2">
      <c r="I128" s="17"/>
      <c r="J128" s="17"/>
      <c r="K128" s="17"/>
      <c r="L128" s="17"/>
      <c r="M128" s="17"/>
      <c r="N128" s="17"/>
      <c r="O128" s="17"/>
      <c r="P128" s="17"/>
      <c r="Q128" s="17"/>
      <c r="R128" s="17"/>
      <c r="S128" s="17"/>
      <c r="T128" s="17"/>
      <c r="U128" s="17"/>
    </row>
    <row r="129" spans="9:21" x14ac:dyDescent="0.2">
      <c r="I129" s="17"/>
      <c r="J129" s="17"/>
      <c r="K129" s="17"/>
      <c r="L129" s="17"/>
      <c r="M129" s="17"/>
      <c r="N129" s="17"/>
      <c r="O129" s="17"/>
      <c r="P129" s="17"/>
      <c r="Q129" s="17"/>
      <c r="R129" s="17"/>
      <c r="S129" s="17"/>
      <c r="T129" s="17"/>
      <c r="U129" s="17"/>
    </row>
    <row r="130" spans="9:21" x14ac:dyDescent="0.2">
      <c r="I130" s="17"/>
      <c r="J130" s="17"/>
      <c r="K130" s="17"/>
      <c r="L130" s="17"/>
      <c r="M130" s="17"/>
      <c r="N130" s="17"/>
      <c r="O130" s="17"/>
      <c r="P130" s="17"/>
      <c r="Q130" s="17"/>
      <c r="R130" s="17"/>
      <c r="S130" s="17"/>
      <c r="T130" s="17"/>
      <c r="U130" s="17"/>
    </row>
    <row r="131" spans="9:21" x14ac:dyDescent="0.2">
      <c r="I131" s="17"/>
      <c r="J131" s="17"/>
      <c r="K131" s="17"/>
      <c r="L131" s="17"/>
      <c r="M131" s="17"/>
      <c r="N131" s="17"/>
      <c r="O131" s="17"/>
      <c r="P131" s="17"/>
      <c r="Q131" s="17"/>
      <c r="R131" s="17"/>
      <c r="S131" s="17"/>
      <c r="T131" s="17"/>
      <c r="U131" s="17"/>
    </row>
    <row r="132" spans="9:21" x14ac:dyDescent="0.2">
      <c r="I132" s="17"/>
      <c r="J132" s="17"/>
      <c r="K132" s="17"/>
      <c r="L132" s="17"/>
      <c r="M132" s="17"/>
      <c r="N132" s="17"/>
      <c r="O132" s="17"/>
      <c r="P132" s="17"/>
      <c r="Q132" s="17"/>
      <c r="R132" s="17"/>
      <c r="S132" s="17"/>
      <c r="T132" s="17"/>
      <c r="U132" s="17"/>
    </row>
    <row r="133" spans="9:21" x14ac:dyDescent="0.2">
      <c r="I133" s="17"/>
      <c r="J133" s="17"/>
      <c r="K133" s="17"/>
      <c r="L133" s="17"/>
      <c r="M133" s="17"/>
      <c r="N133" s="17"/>
      <c r="O133" s="17"/>
      <c r="P133" s="17"/>
      <c r="Q133" s="17"/>
      <c r="R133" s="17"/>
      <c r="S133" s="17"/>
      <c r="T133" s="17"/>
      <c r="U133" s="17"/>
    </row>
    <row r="134" spans="9:21" x14ac:dyDescent="0.2">
      <c r="I134" s="17"/>
      <c r="J134" s="17"/>
      <c r="K134" s="17"/>
      <c r="L134" s="17"/>
      <c r="M134" s="17"/>
      <c r="N134" s="17"/>
      <c r="O134" s="17"/>
      <c r="P134" s="17"/>
      <c r="Q134" s="17"/>
      <c r="R134" s="17"/>
      <c r="S134" s="17"/>
      <c r="T134" s="17"/>
      <c r="U134" s="17"/>
    </row>
    <row r="135" spans="9:21" x14ac:dyDescent="0.2">
      <c r="I135" s="17"/>
      <c r="J135" s="17"/>
      <c r="K135" s="17"/>
      <c r="L135" s="17"/>
      <c r="M135" s="17"/>
      <c r="N135" s="17"/>
      <c r="O135" s="17"/>
      <c r="P135" s="17"/>
      <c r="Q135" s="17"/>
      <c r="R135" s="17"/>
      <c r="S135" s="17"/>
      <c r="T135" s="17"/>
      <c r="U135" s="17"/>
    </row>
    <row r="136" spans="9:21" x14ac:dyDescent="0.2">
      <c r="I136" s="17"/>
      <c r="J136" s="17"/>
      <c r="K136" s="17"/>
      <c r="L136" s="17"/>
      <c r="M136" s="17"/>
      <c r="N136" s="17"/>
      <c r="O136" s="17"/>
      <c r="P136" s="17"/>
      <c r="Q136" s="17"/>
      <c r="R136" s="17"/>
      <c r="S136" s="17"/>
      <c r="T136" s="17"/>
      <c r="U136" s="17"/>
    </row>
    <row r="137" spans="9:21" x14ac:dyDescent="0.2">
      <c r="I137" s="17"/>
      <c r="J137" s="17"/>
      <c r="K137" s="17"/>
      <c r="L137" s="17"/>
      <c r="M137" s="17"/>
      <c r="N137" s="17"/>
      <c r="O137" s="17"/>
      <c r="P137" s="17"/>
      <c r="Q137" s="17"/>
      <c r="R137" s="17"/>
      <c r="S137" s="17"/>
      <c r="T137" s="17"/>
      <c r="U137" s="17"/>
    </row>
    <row r="138" spans="9:21" x14ac:dyDescent="0.2">
      <c r="I138" s="17"/>
      <c r="J138" s="17"/>
      <c r="K138" s="17"/>
      <c r="L138" s="17"/>
      <c r="M138" s="17"/>
      <c r="N138" s="17"/>
      <c r="O138" s="17"/>
      <c r="P138" s="17"/>
      <c r="Q138" s="17"/>
      <c r="R138" s="17"/>
      <c r="S138" s="17"/>
      <c r="T138" s="17"/>
      <c r="U138" s="17"/>
    </row>
    <row r="139" spans="9:21" x14ac:dyDescent="0.2">
      <c r="I139" s="17"/>
      <c r="J139" s="17"/>
      <c r="K139" s="17"/>
      <c r="L139" s="17"/>
      <c r="M139" s="17"/>
      <c r="N139" s="17"/>
      <c r="O139" s="17"/>
      <c r="P139" s="17"/>
      <c r="Q139" s="17"/>
      <c r="R139" s="17"/>
      <c r="S139" s="17"/>
      <c r="T139" s="17"/>
      <c r="U139" s="17"/>
    </row>
    <row r="140" spans="9:21" x14ac:dyDescent="0.2">
      <c r="I140" s="17"/>
      <c r="J140" s="17"/>
      <c r="K140" s="17"/>
      <c r="L140" s="17"/>
      <c r="M140" s="17"/>
      <c r="N140" s="17"/>
      <c r="O140" s="17"/>
      <c r="P140" s="17"/>
      <c r="Q140" s="17"/>
      <c r="R140" s="17"/>
      <c r="S140" s="17"/>
      <c r="T140" s="17"/>
      <c r="U140" s="17"/>
    </row>
    <row r="141" spans="9:21" x14ac:dyDescent="0.2">
      <c r="I141" s="17"/>
      <c r="J141" s="17"/>
      <c r="K141" s="17"/>
      <c r="L141" s="17"/>
      <c r="M141" s="17"/>
      <c r="N141" s="17"/>
      <c r="O141" s="17"/>
      <c r="P141" s="17"/>
      <c r="Q141" s="17"/>
      <c r="R141" s="17"/>
      <c r="S141" s="17"/>
      <c r="T141" s="17"/>
      <c r="U141" s="17"/>
    </row>
    <row r="142" spans="9:21" x14ac:dyDescent="0.2">
      <c r="I142" s="17"/>
      <c r="J142" s="17"/>
      <c r="K142" s="17"/>
      <c r="L142" s="17"/>
      <c r="M142" s="17"/>
      <c r="N142" s="17"/>
      <c r="O142" s="17"/>
      <c r="P142" s="17"/>
      <c r="Q142" s="17"/>
      <c r="R142" s="17"/>
      <c r="S142" s="17"/>
      <c r="T142" s="17"/>
      <c r="U142" s="17"/>
    </row>
    <row r="143" spans="9:21" x14ac:dyDescent="0.2">
      <c r="I143" s="17"/>
      <c r="J143" s="17"/>
      <c r="K143" s="17"/>
      <c r="L143" s="17"/>
      <c r="M143" s="17"/>
      <c r="N143" s="17"/>
      <c r="O143" s="17"/>
      <c r="P143" s="17"/>
      <c r="Q143" s="17"/>
      <c r="R143" s="17"/>
      <c r="S143" s="17"/>
      <c r="T143" s="17"/>
      <c r="U143" s="17"/>
    </row>
    <row r="144" spans="9:21" x14ac:dyDescent="0.2">
      <c r="I144" s="17"/>
      <c r="J144" s="17"/>
      <c r="K144" s="17"/>
      <c r="L144" s="17"/>
      <c r="M144" s="17"/>
      <c r="N144" s="17"/>
      <c r="O144" s="17"/>
      <c r="P144" s="17"/>
      <c r="Q144" s="17"/>
      <c r="R144" s="17"/>
      <c r="S144" s="17"/>
      <c r="T144" s="17"/>
      <c r="U144" s="17"/>
    </row>
    <row r="145" spans="1:21" x14ac:dyDescent="0.2">
      <c r="I145" s="17"/>
      <c r="J145" s="17"/>
      <c r="K145" s="17"/>
      <c r="L145" s="17"/>
      <c r="M145" s="17"/>
      <c r="N145" s="17"/>
      <c r="O145" s="17"/>
      <c r="P145" s="17"/>
      <c r="Q145" s="17"/>
      <c r="R145" s="17"/>
      <c r="S145" s="17"/>
      <c r="T145" s="17"/>
      <c r="U145" s="17"/>
    </row>
    <row r="146" spans="1:21" ht="15.75" x14ac:dyDescent="0.25">
      <c r="H146" s="21"/>
      <c r="I146" s="17"/>
      <c r="J146" s="17"/>
      <c r="K146" s="17"/>
      <c r="L146" s="17"/>
      <c r="M146" s="17"/>
      <c r="N146" s="17"/>
      <c r="O146" s="17"/>
      <c r="P146" s="17"/>
      <c r="Q146" s="17"/>
      <c r="R146" s="17"/>
      <c r="S146" s="17"/>
      <c r="T146" s="17"/>
      <c r="U146" s="17"/>
    </row>
    <row r="147" spans="1:21" ht="15.75" x14ac:dyDescent="0.25">
      <c r="A147" s="15" t="s">
        <v>54</v>
      </c>
      <c r="I147" s="17"/>
      <c r="J147" s="17"/>
      <c r="K147" s="17"/>
      <c r="L147" s="17"/>
      <c r="M147" s="17"/>
      <c r="N147" s="17"/>
      <c r="O147" s="17"/>
      <c r="P147" s="17"/>
      <c r="Q147" s="17"/>
      <c r="R147" s="17"/>
      <c r="S147" s="17"/>
      <c r="T147" s="17"/>
      <c r="U147" s="17"/>
    </row>
    <row r="148" spans="1:21" x14ac:dyDescent="0.2">
      <c r="I148" s="17"/>
      <c r="J148" s="17"/>
      <c r="K148" s="17"/>
      <c r="L148" s="17"/>
      <c r="M148" s="17"/>
      <c r="N148" s="17"/>
      <c r="O148" s="17"/>
      <c r="P148" s="17"/>
      <c r="Q148" s="17"/>
      <c r="R148" s="17"/>
      <c r="S148" s="17"/>
      <c r="T148" s="17"/>
      <c r="U148" s="17"/>
    </row>
    <row r="149" spans="1:21" x14ac:dyDescent="0.2">
      <c r="A149" s="14" t="s">
        <v>56</v>
      </c>
      <c r="I149" s="17"/>
      <c r="J149" s="17"/>
      <c r="K149" s="17"/>
      <c r="L149" s="17"/>
      <c r="M149" s="17"/>
      <c r="N149" s="17"/>
      <c r="O149" s="17"/>
      <c r="P149" s="17"/>
      <c r="Q149" s="17"/>
      <c r="R149" s="17"/>
      <c r="S149" s="17"/>
      <c r="T149" s="17"/>
      <c r="U149" s="17"/>
    </row>
    <row r="150" spans="1:21" x14ac:dyDescent="0.2">
      <c r="I150" s="17"/>
      <c r="J150" s="17"/>
      <c r="K150" s="17"/>
      <c r="L150" s="17"/>
      <c r="M150" s="17"/>
      <c r="N150" s="17"/>
      <c r="O150" s="17"/>
      <c r="P150" s="17"/>
      <c r="Q150" s="17"/>
      <c r="R150" s="17"/>
      <c r="S150" s="17"/>
      <c r="T150" s="17"/>
      <c r="U150" s="17"/>
    </row>
    <row r="151" spans="1:21" x14ac:dyDescent="0.2">
      <c r="A151" s="14" t="s">
        <v>59</v>
      </c>
      <c r="I151" s="17"/>
      <c r="J151" s="17"/>
      <c r="K151" s="17"/>
      <c r="L151" s="17"/>
      <c r="M151" s="17"/>
      <c r="N151" s="17"/>
      <c r="O151" s="17"/>
      <c r="P151" s="17"/>
      <c r="Q151" s="17"/>
      <c r="R151" s="17"/>
      <c r="S151" s="17"/>
      <c r="T151" s="17"/>
      <c r="U151" s="17"/>
    </row>
    <row r="152" spans="1:21" x14ac:dyDescent="0.2">
      <c r="A152" s="14" t="s">
        <v>57</v>
      </c>
      <c r="I152" s="17"/>
      <c r="J152" s="17"/>
      <c r="K152" s="17"/>
      <c r="L152" s="17"/>
      <c r="M152" s="17"/>
      <c r="N152" s="17"/>
      <c r="O152" s="17"/>
      <c r="P152" s="17"/>
      <c r="Q152" s="17"/>
      <c r="R152" s="17"/>
      <c r="S152" s="17"/>
      <c r="T152" s="17"/>
      <c r="U152" s="17"/>
    </row>
    <row r="153" spans="1:21" x14ac:dyDescent="0.2">
      <c r="A153" s="14" t="s">
        <v>58</v>
      </c>
      <c r="I153" s="17"/>
      <c r="J153" s="17"/>
      <c r="K153" s="17"/>
      <c r="L153" s="17"/>
      <c r="M153" s="17"/>
      <c r="N153" s="17"/>
      <c r="O153" s="17"/>
      <c r="P153" s="17"/>
      <c r="Q153" s="17"/>
      <c r="R153" s="17"/>
      <c r="S153" s="17"/>
      <c r="T153" s="17"/>
      <c r="U153" s="17"/>
    </row>
    <row r="154" spans="1:21" x14ac:dyDescent="0.2">
      <c r="I154" s="17"/>
      <c r="J154" s="17"/>
      <c r="K154" s="17"/>
      <c r="L154" s="17"/>
      <c r="M154" s="17"/>
      <c r="N154" s="17"/>
      <c r="O154" s="17"/>
      <c r="P154" s="17"/>
      <c r="Q154" s="17"/>
      <c r="R154" s="17"/>
      <c r="S154" s="17"/>
      <c r="T154" s="17"/>
      <c r="U154" s="17"/>
    </row>
    <row r="155" spans="1:21" x14ac:dyDescent="0.2">
      <c r="A155" s="14" t="s">
        <v>153</v>
      </c>
      <c r="I155" s="17"/>
      <c r="J155" s="17"/>
      <c r="K155" s="17"/>
      <c r="L155" s="17"/>
      <c r="M155" s="17"/>
      <c r="N155" s="17"/>
      <c r="O155" s="17"/>
      <c r="P155" s="17"/>
      <c r="Q155" s="17"/>
      <c r="R155" s="17"/>
      <c r="S155" s="17"/>
      <c r="T155" s="17"/>
      <c r="U155" s="17"/>
    </row>
    <row r="156" spans="1:21" x14ac:dyDescent="0.2">
      <c r="A156" s="14" t="s">
        <v>60</v>
      </c>
      <c r="I156" s="17"/>
      <c r="J156" s="17"/>
      <c r="K156" s="17"/>
      <c r="L156" s="17"/>
      <c r="M156" s="17"/>
      <c r="N156" s="17"/>
      <c r="O156" s="17"/>
      <c r="P156" s="17"/>
      <c r="Q156" s="17"/>
      <c r="R156" s="17"/>
      <c r="S156" s="17"/>
      <c r="T156" s="17"/>
      <c r="U156" s="17"/>
    </row>
    <row r="157" spans="1:21" x14ac:dyDescent="0.2">
      <c r="A157" s="14" t="s">
        <v>61</v>
      </c>
      <c r="I157" s="17"/>
      <c r="J157" s="17"/>
      <c r="K157" s="17"/>
      <c r="L157" s="17"/>
      <c r="M157" s="17"/>
      <c r="N157" s="17"/>
      <c r="O157" s="17"/>
      <c r="P157" s="17"/>
      <c r="Q157" s="17"/>
      <c r="R157" s="17"/>
      <c r="S157" s="17"/>
      <c r="T157" s="17"/>
      <c r="U157" s="17"/>
    </row>
    <row r="158" spans="1:21" x14ac:dyDescent="0.2">
      <c r="I158" s="17"/>
      <c r="J158" s="17"/>
      <c r="K158" s="17"/>
      <c r="L158" s="17"/>
      <c r="M158" s="17"/>
      <c r="N158" s="17"/>
      <c r="O158" s="17"/>
      <c r="P158" s="17"/>
      <c r="Q158" s="17"/>
      <c r="R158" s="17"/>
      <c r="S158" s="17"/>
      <c r="T158" s="17"/>
      <c r="U158" s="17"/>
    </row>
    <row r="159" spans="1:21" x14ac:dyDescent="0.2">
      <c r="A159" s="14" t="s">
        <v>63</v>
      </c>
      <c r="I159" s="17"/>
      <c r="J159" s="17"/>
      <c r="K159" s="17"/>
      <c r="L159" s="17"/>
      <c r="M159" s="17"/>
      <c r="N159" s="17"/>
      <c r="O159" s="17"/>
      <c r="P159" s="17"/>
      <c r="Q159" s="17"/>
      <c r="R159" s="17"/>
      <c r="S159" s="17"/>
      <c r="T159" s="17"/>
      <c r="U159" s="17"/>
    </row>
    <row r="160" spans="1:21" x14ac:dyDescent="0.2">
      <c r="A160" s="14" t="s">
        <v>62</v>
      </c>
      <c r="I160" s="17"/>
      <c r="J160" s="17"/>
      <c r="K160" s="17"/>
      <c r="L160" s="17"/>
      <c r="M160" s="17"/>
      <c r="N160" s="17"/>
      <c r="O160" s="17"/>
      <c r="P160" s="17"/>
      <c r="Q160" s="17"/>
      <c r="R160" s="17"/>
      <c r="S160" s="17"/>
      <c r="T160" s="17"/>
      <c r="U160" s="17"/>
    </row>
    <row r="161" spans="1:21" x14ac:dyDescent="0.2">
      <c r="I161" s="17"/>
      <c r="J161" s="17"/>
      <c r="K161" s="17"/>
      <c r="L161" s="17"/>
      <c r="M161" s="17"/>
      <c r="N161" s="17"/>
      <c r="O161" s="17"/>
      <c r="P161" s="17"/>
      <c r="Q161" s="17"/>
      <c r="R161" s="17"/>
      <c r="S161" s="17"/>
      <c r="T161" s="17"/>
      <c r="U161" s="17"/>
    </row>
    <row r="162" spans="1:21" x14ac:dyDescent="0.2">
      <c r="A162" s="14" t="s">
        <v>154</v>
      </c>
      <c r="I162" s="17"/>
      <c r="J162" s="17"/>
      <c r="K162" s="17"/>
      <c r="L162" s="17"/>
      <c r="M162" s="17"/>
      <c r="N162" s="17"/>
      <c r="O162" s="17"/>
      <c r="P162" s="17"/>
      <c r="Q162" s="17"/>
      <c r="R162" s="17"/>
      <c r="S162" s="17"/>
      <c r="T162" s="17"/>
      <c r="U162" s="17"/>
    </row>
    <row r="163" spans="1:21" x14ac:dyDescent="0.2">
      <c r="A163" s="14" t="s">
        <v>155</v>
      </c>
      <c r="I163" s="17"/>
      <c r="J163" s="17"/>
      <c r="K163" s="17"/>
      <c r="L163" s="17"/>
      <c r="M163" s="17"/>
      <c r="N163" s="17"/>
      <c r="O163" s="17"/>
      <c r="P163" s="17"/>
      <c r="Q163" s="17"/>
      <c r="R163" s="17"/>
      <c r="S163" s="17"/>
      <c r="T163" s="17"/>
      <c r="U163" s="17"/>
    </row>
    <row r="164" spans="1:21" x14ac:dyDescent="0.2">
      <c r="A164" s="14" t="s">
        <v>156</v>
      </c>
      <c r="I164" s="17"/>
      <c r="J164" s="17"/>
      <c r="K164" s="17"/>
      <c r="L164" s="17"/>
      <c r="M164" s="17"/>
      <c r="N164" s="17"/>
      <c r="O164" s="17"/>
      <c r="P164" s="17"/>
      <c r="Q164" s="17"/>
      <c r="R164" s="17"/>
      <c r="S164" s="17"/>
      <c r="T164" s="17"/>
      <c r="U164" s="17"/>
    </row>
    <row r="165" spans="1:21" x14ac:dyDescent="0.2">
      <c r="A165" s="14" t="s">
        <v>65</v>
      </c>
      <c r="I165" s="17"/>
      <c r="J165" s="17"/>
      <c r="K165" s="17"/>
      <c r="L165" s="17"/>
      <c r="M165" s="17"/>
      <c r="N165" s="17"/>
      <c r="O165" s="17"/>
      <c r="P165" s="17"/>
      <c r="Q165" s="17"/>
      <c r="R165" s="17"/>
      <c r="S165" s="17"/>
      <c r="T165" s="17"/>
      <c r="U165" s="17"/>
    </row>
    <row r="166" spans="1:21" x14ac:dyDescent="0.2">
      <c r="A166" s="14" t="s">
        <v>64</v>
      </c>
      <c r="I166" s="17"/>
      <c r="J166" s="17"/>
      <c r="K166" s="17"/>
      <c r="L166" s="17"/>
      <c r="M166" s="17"/>
      <c r="N166" s="17"/>
      <c r="O166" s="17"/>
      <c r="P166" s="17"/>
      <c r="Q166" s="17"/>
      <c r="R166" s="17"/>
      <c r="S166" s="17"/>
      <c r="T166" s="17"/>
      <c r="U166" s="17"/>
    </row>
    <row r="167" spans="1:21" x14ac:dyDescent="0.2">
      <c r="A167" s="14" t="s">
        <v>287</v>
      </c>
      <c r="I167" s="17"/>
      <c r="J167" s="17"/>
      <c r="K167" s="17"/>
      <c r="L167" s="17"/>
      <c r="M167" s="17"/>
      <c r="N167" s="17"/>
      <c r="O167" s="17"/>
      <c r="P167" s="17"/>
      <c r="Q167" s="17"/>
      <c r="R167" s="17"/>
      <c r="S167" s="17"/>
      <c r="T167" s="17"/>
      <c r="U167" s="17"/>
    </row>
    <row r="168" spans="1:21" x14ac:dyDescent="0.2">
      <c r="I168" s="17"/>
      <c r="J168" s="17"/>
      <c r="K168" s="17"/>
      <c r="L168" s="17"/>
      <c r="M168" s="17"/>
      <c r="N168" s="17"/>
      <c r="O168" s="17"/>
      <c r="P168" s="17"/>
      <c r="Q168" s="17"/>
      <c r="R168" s="17"/>
      <c r="S168" s="17"/>
      <c r="T168" s="17"/>
      <c r="U168" s="17"/>
    </row>
    <row r="169" spans="1:21" x14ac:dyDescent="0.2">
      <c r="A169" s="14" t="s">
        <v>66</v>
      </c>
      <c r="I169" s="17"/>
      <c r="J169" s="17"/>
      <c r="K169" s="17"/>
      <c r="L169" s="17"/>
      <c r="M169" s="17"/>
      <c r="N169" s="17"/>
      <c r="O169" s="17"/>
      <c r="P169" s="17"/>
      <c r="Q169" s="17"/>
      <c r="R169" s="17"/>
      <c r="S169" s="17"/>
      <c r="T169" s="17"/>
      <c r="U169" s="17"/>
    </row>
    <row r="170" spans="1:21" x14ac:dyDescent="0.2">
      <c r="A170" s="14" t="s">
        <v>67</v>
      </c>
      <c r="I170" s="17"/>
      <c r="J170" s="17"/>
      <c r="K170" s="17"/>
      <c r="L170" s="17"/>
      <c r="M170" s="17"/>
      <c r="N170" s="17"/>
      <c r="O170" s="17"/>
      <c r="P170" s="17"/>
      <c r="Q170" s="17"/>
      <c r="R170" s="17"/>
      <c r="S170" s="17"/>
      <c r="T170" s="17"/>
      <c r="U170" s="17"/>
    </row>
    <row r="171" spans="1:21" x14ac:dyDescent="0.2">
      <c r="I171" s="17"/>
      <c r="J171" s="17"/>
      <c r="K171" s="17"/>
      <c r="L171" s="17"/>
      <c r="M171" s="17"/>
      <c r="N171" s="17"/>
      <c r="O171" s="17"/>
      <c r="P171" s="17"/>
      <c r="Q171" s="17"/>
      <c r="R171" s="17"/>
      <c r="S171" s="17"/>
      <c r="T171" s="17"/>
      <c r="U171" s="17"/>
    </row>
    <row r="172" spans="1:21" x14ac:dyDescent="0.2">
      <c r="A172" s="18" t="s">
        <v>157</v>
      </c>
      <c r="I172" s="17"/>
      <c r="J172" s="17"/>
      <c r="K172" s="17"/>
      <c r="L172" s="17"/>
      <c r="M172" s="17"/>
      <c r="N172" s="17"/>
      <c r="O172" s="17"/>
      <c r="P172" s="17"/>
      <c r="Q172" s="17"/>
      <c r="R172" s="17"/>
      <c r="S172" s="17"/>
      <c r="T172" s="17"/>
      <c r="U172" s="17"/>
    </row>
    <row r="173" spans="1:21" x14ac:dyDescent="0.2">
      <c r="A173" s="18" t="s">
        <v>68</v>
      </c>
      <c r="I173" s="17"/>
      <c r="J173" s="17"/>
      <c r="K173" s="17"/>
      <c r="L173" s="17"/>
      <c r="M173" s="17"/>
      <c r="N173" s="17"/>
      <c r="O173" s="17"/>
      <c r="P173" s="17"/>
      <c r="Q173" s="17"/>
      <c r="R173" s="17"/>
      <c r="S173" s="17"/>
      <c r="T173" s="17"/>
      <c r="U173" s="17"/>
    </row>
    <row r="174" spans="1:21" x14ac:dyDescent="0.2">
      <c r="A174" s="18"/>
      <c r="I174" s="17"/>
      <c r="J174" s="17"/>
      <c r="K174" s="17"/>
      <c r="L174" s="17"/>
      <c r="M174" s="17"/>
      <c r="N174" s="17"/>
      <c r="O174" s="17"/>
      <c r="P174" s="17"/>
      <c r="Q174" s="17"/>
      <c r="R174" s="17"/>
      <c r="S174" s="17"/>
      <c r="T174" s="17"/>
      <c r="U174" s="17"/>
    </row>
    <row r="175" spans="1:21" x14ac:dyDescent="0.2">
      <c r="A175" s="18" t="s">
        <v>158</v>
      </c>
      <c r="I175" s="17"/>
      <c r="J175" s="17"/>
      <c r="K175" s="17"/>
      <c r="L175" s="17"/>
      <c r="M175" s="17"/>
      <c r="N175" s="17"/>
      <c r="O175" s="17"/>
      <c r="P175" s="17"/>
      <c r="Q175" s="17"/>
      <c r="R175" s="17"/>
      <c r="S175" s="17"/>
      <c r="T175" s="17"/>
      <c r="U175" s="17"/>
    </row>
    <row r="176" spans="1:21" x14ac:dyDescent="0.2">
      <c r="A176" s="18" t="s">
        <v>69</v>
      </c>
      <c r="I176" s="17"/>
      <c r="J176" s="17"/>
      <c r="K176" s="17"/>
      <c r="L176" s="17"/>
      <c r="M176" s="17"/>
      <c r="N176" s="17"/>
      <c r="O176" s="17"/>
      <c r="P176" s="17"/>
      <c r="Q176" s="17"/>
      <c r="R176" s="17"/>
      <c r="S176" s="17"/>
      <c r="T176" s="17"/>
      <c r="U176" s="17"/>
    </row>
    <row r="177" spans="1:21" x14ac:dyDescent="0.2">
      <c r="A177" s="18"/>
      <c r="I177" s="17"/>
      <c r="J177" s="17"/>
      <c r="K177" s="17"/>
      <c r="L177" s="17"/>
      <c r="M177" s="17"/>
      <c r="N177" s="17"/>
      <c r="O177" s="17"/>
      <c r="P177" s="17"/>
      <c r="Q177" s="17"/>
      <c r="R177" s="17"/>
      <c r="S177" s="17"/>
      <c r="T177" s="17"/>
      <c r="U177" s="17"/>
    </row>
    <row r="178" spans="1:21" x14ac:dyDescent="0.2">
      <c r="A178" s="18" t="s">
        <v>70</v>
      </c>
      <c r="I178" s="17"/>
      <c r="J178" s="17"/>
      <c r="K178" s="17"/>
      <c r="L178" s="17"/>
      <c r="M178" s="17"/>
      <c r="N178" s="17"/>
      <c r="O178" s="17"/>
      <c r="P178" s="17"/>
      <c r="Q178" s="17"/>
      <c r="R178" s="17"/>
      <c r="S178" s="17"/>
      <c r="T178" s="17"/>
      <c r="U178" s="17"/>
    </row>
    <row r="179" spans="1:21" x14ac:dyDescent="0.2">
      <c r="A179" s="18" t="s">
        <v>71</v>
      </c>
      <c r="I179" s="17"/>
      <c r="J179" s="17"/>
      <c r="K179" s="17"/>
      <c r="L179" s="17"/>
      <c r="M179" s="17"/>
      <c r="N179" s="17"/>
      <c r="O179" s="17"/>
      <c r="P179" s="17"/>
      <c r="Q179" s="17"/>
      <c r="R179" s="17"/>
      <c r="S179" s="17"/>
      <c r="T179" s="17"/>
      <c r="U179" s="17"/>
    </row>
    <row r="180" spans="1:21" x14ac:dyDescent="0.2">
      <c r="I180" s="17"/>
      <c r="J180" s="17"/>
      <c r="K180" s="17"/>
      <c r="L180" s="17"/>
      <c r="M180" s="17"/>
      <c r="N180" s="17"/>
      <c r="O180" s="17"/>
      <c r="P180" s="17"/>
      <c r="Q180" s="17"/>
      <c r="R180" s="17"/>
      <c r="S180" s="17"/>
      <c r="T180" s="17"/>
      <c r="U180" s="17"/>
    </row>
    <row r="181" spans="1:21" x14ac:dyDescent="0.2">
      <c r="A181" s="18" t="s">
        <v>72</v>
      </c>
      <c r="I181" s="17"/>
      <c r="J181" s="17"/>
      <c r="K181" s="17"/>
      <c r="L181" s="17"/>
      <c r="M181" s="17"/>
      <c r="N181" s="17"/>
      <c r="O181" s="17"/>
      <c r="P181" s="17"/>
      <c r="Q181" s="17"/>
      <c r="R181" s="17"/>
      <c r="S181" s="17"/>
      <c r="T181" s="17"/>
      <c r="U181" s="17"/>
    </row>
    <row r="182" spans="1:21" x14ac:dyDescent="0.2">
      <c r="A182" s="14" t="s">
        <v>73</v>
      </c>
      <c r="I182" s="17"/>
      <c r="J182" s="17"/>
      <c r="K182" s="17"/>
      <c r="L182" s="17"/>
      <c r="M182" s="17"/>
      <c r="N182" s="17"/>
      <c r="O182" s="17"/>
      <c r="P182" s="17"/>
      <c r="Q182" s="17"/>
      <c r="R182" s="17"/>
      <c r="S182" s="17"/>
      <c r="T182" s="17"/>
      <c r="U182" s="17"/>
    </row>
    <row r="183" spans="1:21" ht="15.75" x14ac:dyDescent="0.25">
      <c r="A183" s="18" t="s">
        <v>159</v>
      </c>
      <c r="H183" s="21"/>
      <c r="I183" s="17"/>
      <c r="J183" s="17"/>
      <c r="K183" s="17"/>
      <c r="L183" s="17"/>
      <c r="M183" s="17"/>
      <c r="N183" s="17"/>
      <c r="O183" s="17"/>
      <c r="P183" s="17"/>
      <c r="Q183" s="17"/>
      <c r="R183" s="17"/>
      <c r="S183" s="17"/>
      <c r="T183" s="17"/>
      <c r="U183" s="17"/>
    </row>
    <row r="184" spans="1:21" x14ac:dyDescent="0.2">
      <c r="I184" s="17"/>
      <c r="J184" s="17"/>
      <c r="K184" s="17"/>
      <c r="L184" s="17"/>
      <c r="M184" s="17"/>
      <c r="N184" s="17"/>
      <c r="O184" s="17"/>
      <c r="P184" s="17"/>
      <c r="Q184" s="17"/>
      <c r="R184" s="17"/>
      <c r="S184" s="17"/>
      <c r="T184" s="17"/>
      <c r="U184" s="17"/>
    </row>
    <row r="185" spans="1:21" ht="15.75" x14ac:dyDescent="0.25">
      <c r="A185" s="15" t="s">
        <v>520</v>
      </c>
      <c r="I185" s="17"/>
      <c r="J185" s="17"/>
      <c r="K185" s="17"/>
      <c r="L185" s="17"/>
      <c r="M185" s="17"/>
      <c r="N185" s="17"/>
      <c r="O185" s="17"/>
      <c r="P185" s="17"/>
      <c r="Q185" s="17"/>
      <c r="R185" s="17"/>
      <c r="S185" s="17"/>
      <c r="T185" s="17"/>
      <c r="U185" s="17"/>
    </row>
    <row r="186" spans="1:21" x14ac:dyDescent="0.2">
      <c r="I186" s="17"/>
      <c r="J186" s="17"/>
      <c r="K186" s="17"/>
      <c r="L186" s="17"/>
      <c r="M186" s="17"/>
      <c r="N186" s="17"/>
      <c r="O186" s="17"/>
      <c r="P186" s="17"/>
      <c r="Q186" s="17"/>
      <c r="R186" s="17"/>
      <c r="S186" s="17"/>
      <c r="T186" s="17"/>
      <c r="U186" s="17"/>
    </row>
    <row r="187" spans="1:21" x14ac:dyDescent="0.2">
      <c r="I187" s="17"/>
      <c r="J187" s="17"/>
      <c r="K187" s="17"/>
      <c r="L187" s="17"/>
      <c r="M187" s="17"/>
      <c r="N187" s="17"/>
      <c r="O187" s="17"/>
      <c r="P187" s="17"/>
      <c r="Q187" s="17"/>
      <c r="R187" s="17"/>
      <c r="S187" s="17"/>
      <c r="T187" s="17"/>
      <c r="U187" s="17"/>
    </row>
    <row r="188" spans="1:21" x14ac:dyDescent="0.2">
      <c r="I188" s="17"/>
      <c r="J188" s="17"/>
      <c r="K188" s="17"/>
      <c r="L188" s="17"/>
      <c r="M188" s="17"/>
      <c r="N188" s="17"/>
      <c r="O188" s="17"/>
      <c r="P188" s="17"/>
      <c r="Q188" s="17"/>
      <c r="R188" s="17"/>
      <c r="S188" s="17"/>
      <c r="T188" s="17"/>
      <c r="U188" s="17"/>
    </row>
    <row r="189" spans="1:21" x14ac:dyDescent="0.2">
      <c r="I189" s="17"/>
      <c r="J189" s="17"/>
      <c r="K189" s="17"/>
      <c r="L189" s="17"/>
      <c r="M189" s="17"/>
      <c r="N189" s="17"/>
      <c r="O189" s="17"/>
      <c r="P189" s="17"/>
      <c r="Q189" s="17"/>
      <c r="R189" s="17"/>
      <c r="S189" s="17"/>
      <c r="T189" s="17"/>
      <c r="U189" s="17"/>
    </row>
    <row r="190" spans="1:21" x14ac:dyDescent="0.2">
      <c r="I190" s="17"/>
      <c r="J190" s="17"/>
      <c r="K190" s="17"/>
      <c r="L190" s="17"/>
      <c r="M190" s="17"/>
      <c r="N190" s="17"/>
      <c r="O190" s="17"/>
      <c r="P190" s="17"/>
      <c r="Q190" s="17"/>
      <c r="R190" s="17"/>
      <c r="S190" s="17"/>
      <c r="T190" s="17"/>
      <c r="U190" s="17"/>
    </row>
    <row r="191" spans="1:21" x14ac:dyDescent="0.2">
      <c r="I191" s="17"/>
      <c r="J191" s="17"/>
      <c r="K191" s="17"/>
      <c r="L191" s="17"/>
      <c r="M191" s="17"/>
      <c r="N191" s="17"/>
      <c r="O191" s="17"/>
      <c r="P191" s="17"/>
      <c r="Q191" s="17"/>
      <c r="R191" s="17"/>
      <c r="S191" s="17"/>
      <c r="T191" s="17"/>
      <c r="U191" s="17"/>
    </row>
    <row r="192" spans="1:21" x14ac:dyDescent="0.2">
      <c r="I192" s="17"/>
      <c r="J192" s="17"/>
      <c r="K192" s="17"/>
      <c r="L192" s="17"/>
      <c r="M192" s="17"/>
      <c r="N192" s="17"/>
      <c r="O192" s="17"/>
      <c r="P192" s="17"/>
      <c r="Q192" s="17"/>
      <c r="R192" s="17"/>
      <c r="S192" s="17"/>
      <c r="T192" s="17"/>
      <c r="U192" s="17"/>
    </row>
    <row r="193" spans="9:21" x14ac:dyDescent="0.2">
      <c r="I193" s="17"/>
      <c r="J193" s="17"/>
      <c r="K193" s="17"/>
      <c r="L193" s="17"/>
      <c r="M193" s="17"/>
      <c r="N193" s="17"/>
      <c r="O193" s="17"/>
      <c r="P193" s="17"/>
      <c r="Q193" s="17"/>
      <c r="R193" s="17"/>
      <c r="S193" s="17"/>
      <c r="T193" s="17"/>
      <c r="U193" s="17"/>
    </row>
    <row r="194" spans="9:21" x14ac:dyDescent="0.2">
      <c r="I194" s="17"/>
      <c r="J194" s="17"/>
      <c r="K194" s="17"/>
      <c r="L194" s="17"/>
      <c r="M194" s="17"/>
      <c r="N194" s="17"/>
      <c r="O194" s="17"/>
      <c r="P194" s="17"/>
      <c r="Q194" s="17"/>
      <c r="R194" s="17"/>
      <c r="S194" s="17"/>
      <c r="T194" s="17"/>
      <c r="U194" s="17"/>
    </row>
    <row r="195" spans="9:21" x14ac:dyDescent="0.2">
      <c r="I195" s="17"/>
      <c r="J195" s="17"/>
      <c r="K195" s="17"/>
      <c r="L195" s="17"/>
      <c r="M195" s="17"/>
      <c r="N195" s="17"/>
      <c r="O195" s="17"/>
      <c r="P195" s="17"/>
      <c r="Q195" s="17"/>
      <c r="R195" s="17"/>
      <c r="S195" s="17"/>
      <c r="T195" s="17"/>
      <c r="U195" s="17"/>
    </row>
    <row r="196" spans="9:21" x14ac:dyDescent="0.2">
      <c r="I196" s="17"/>
      <c r="J196" s="17"/>
      <c r="K196" s="17"/>
      <c r="L196" s="17"/>
      <c r="M196" s="17"/>
      <c r="N196" s="17"/>
      <c r="O196" s="17"/>
      <c r="P196" s="17"/>
      <c r="Q196" s="17"/>
      <c r="R196" s="17"/>
      <c r="S196" s="17"/>
      <c r="T196" s="17"/>
      <c r="U196" s="17"/>
    </row>
    <row r="197" spans="9:21" x14ac:dyDescent="0.2">
      <c r="I197" s="17"/>
      <c r="J197" s="17"/>
      <c r="K197" s="17"/>
      <c r="L197" s="17"/>
      <c r="M197" s="17"/>
      <c r="N197" s="17"/>
      <c r="O197" s="17"/>
      <c r="P197" s="17"/>
      <c r="Q197" s="17"/>
      <c r="R197" s="17"/>
      <c r="S197" s="17"/>
      <c r="T197" s="17"/>
      <c r="U197" s="17"/>
    </row>
    <row r="198" spans="9:21" x14ac:dyDescent="0.2">
      <c r="I198" s="17"/>
      <c r="J198" s="17"/>
      <c r="K198" s="17"/>
      <c r="L198" s="17"/>
      <c r="M198" s="17"/>
      <c r="N198" s="17"/>
      <c r="O198" s="17"/>
      <c r="P198" s="17"/>
      <c r="Q198" s="17"/>
      <c r="R198" s="17"/>
      <c r="S198" s="17"/>
      <c r="T198" s="17"/>
      <c r="U198" s="17"/>
    </row>
    <row r="199" spans="9:21" x14ac:dyDescent="0.2">
      <c r="I199" s="17"/>
      <c r="J199" s="17"/>
      <c r="K199" s="17"/>
      <c r="L199" s="17"/>
      <c r="M199" s="17"/>
      <c r="N199" s="17"/>
      <c r="O199" s="17"/>
      <c r="P199" s="17"/>
      <c r="Q199" s="17"/>
      <c r="R199" s="17"/>
      <c r="S199" s="17"/>
      <c r="T199" s="17"/>
      <c r="U199" s="17"/>
    </row>
    <row r="200" spans="9:21" x14ac:dyDescent="0.2">
      <c r="I200" s="17"/>
      <c r="J200" s="17"/>
      <c r="K200" s="17"/>
      <c r="L200" s="17"/>
      <c r="M200" s="17"/>
      <c r="N200" s="17"/>
      <c r="O200" s="17"/>
      <c r="P200" s="17"/>
      <c r="Q200" s="17"/>
      <c r="R200" s="17"/>
      <c r="S200" s="17"/>
      <c r="T200" s="17"/>
      <c r="U200" s="17"/>
    </row>
    <row r="201" spans="9:21" x14ac:dyDescent="0.2">
      <c r="I201" s="17"/>
      <c r="J201" s="17"/>
      <c r="K201" s="17"/>
      <c r="L201" s="17"/>
      <c r="M201" s="17"/>
      <c r="N201" s="17"/>
      <c r="O201" s="17"/>
      <c r="P201" s="17"/>
      <c r="Q201" s="17"/>
      <c r="R201" s="17"/>
      <c r="S201" s="17"/>
      <c r="T201" s="17"/>
      <c r="U201" s="17"/>
    </row>
    <row r="202" spans="9:21" x14ac:dyDescent="0.2">
      <c r="I202" s="17"/>
      <c r="J202" s="17"/>
      <c r="K202" s="17"/>
      <c r="L202" s="17"/>
      <c r="M202" s="17"/>
      <c r="N202" s="17"/>
      <c r="O202" s="17"/>
      <c r="P202" s="17"/>
      <c r="Q202" s="17"/>
      <c r="R202" s="17"/>
      <c r="S202" s="17"/>
      <c r="T202" s="17"/>
      <c r="U202" s="17"/>
    </row>
    <row r="203" spans="9:21" x14ac:dyDescent="0.2">
      <c r="I203" s="17"/>
      <c r="J203" s="17"/>
      <c r="K203" s="17"/>
      <c r="L203" s="17"/>
      <c r="M203" s="17"/>
      <c r="N203" s="17"/>
      <c r="O203" s="17"/>
      <c r="P203" s="17"/>
      <c r="Q203" s="17"/>
      <c r="R203" s="17"/>
      <c r="S203" s="17"/>
      <c r="T203" s="17"/>
      <c r="U203" s="17"/>
    </row>
    <row r="204" spans="9:21" x14ac:dyDescent="0.2">
      <c r="I204" s="17"/>
      <c r="J204" s="17"/>
      <c r="K204" s="17"/>
      <c r="L204" s="17"/>
      <c r="M204" s="17"/>
      <c r="N204" s="17"/>
      <c r="O204" s="17"/>
      <c r="P204" s="17"/>
      <c r="Q204" s="17"/>
      <c r="R204" s="17"/>
      <c r="S204" s="17"/>
      <c r="T204" s="17"/>
      <c r="U204" s="17"/>
    </row>
    <row r="205" spans="9:21" x14ac:dyDescent="0.2">
      <c r="I205" s="17"/>
      <c r="J205" s="17"/>
      <c r="K205" s="17"/>
      <c r="L205" s="17"/>
      <c r="M205" s="17"/>
      <c r="N205" s="17"/>
      <c r="O205" s="17"/>
      <c r="P205" s="17"/>
      <c r="Q205" s="17"/>
      <c r="R205" s="17"/>
      <c r="S205" s="17"/>
      <c r="T205" s="17"/>
      <c r="U205" s="17"/>
    </row>
    <row r="206" spans="9:21" x14ac:dyDescent="0.2">
      <c r="I206" s="17"/>
      <c r="J206" s="17"/>
      <c r="K206" s="17"/>
      <c r="L206" s="17"/>
      <c r="M206" s="17"/>
      <c r="N206" s="17"/>
      <c r="O206" s="17"/>
      <c r="P206" s="17"/>
      <c r="Q206" s="17"/>
      <c r="R206" s="17"/>
      <c r="S206" s="17"/>
      <c r="T206" s="17"/>
      <c r="U206" s="17"/>
    </row>
    <row r="207" spans="9:21" x14ac:dyDescent="0.2">
      <c r="I207" s="17"/>
      <c r="J207" s="17"/>
      <c r="K207" s="17"/>
      <c r="L207" s="17"/>
      <c r="M207" s="17"/>
      <c r="N207" s="17"/>
      <c r="O207" s="17"/>
      <c r="P207" s="17"/>
      <c r="Q207" s="17"/>
      <c r="R207" s="17"/>
      <c r="S207" s="17"/>
      <c r="T207" s="17"/>
      <c r="U207" s="17"/>
    </row>
    <row r="208" spans="9:21" x14ac:dyDescent="0.2">
      <c r="I208" s="17"/>
      <c r="J208" s="17"/>
      <c r="K208" s="17"/>
      <c r="L208" s="17"/>
      <c r="M208" s="17"/>
      <c r="N208" s="17"/>
      <c r="O208" s="17"/>
      <c r="P208" s="17"/>
      <c r="Q208" s="17"/>
      <c r="R208" s="17"/>
      <c r="S208" s="17"/>
      <c r="T208" s="17"/>
      <c r="U208" s="17"/>
    </row>
    <row r="209" spans="1:21" x14ac:dyDescent="0.2">
      <c r="I209" s="17"/>
      <c r="J209" s="17"/>
      <c r="K209" s="17"/>
      <c r="L209" s="17"/>
      <c r="M209" s="17"/>
      <c r="N209" s="17"/>
      <c r="O209" s="17"/>
      <c r="P209" s="17"/>
      <c r="Q209" s="17"/>
      <c r="R209" s="17"/>
      <c r="S209" s="17"/>
      <c r="T209" s="17"/>
      <c r="U209" s="17"/>
    </row>
    <row r="210" spans="1:21" x14ac:dyDescent="0.2">
      <c r="I210" s="17"/>
      <c r="J210" s="17"/>
      <c r="K210" s="17"/>
      <c r="L210" s="17"/>
      <c r="M210" s="17"/>
      <c r="N210" s="17"/>
      <c r="O210" s="17"/>
      <c r="P210" s="17"/>
      <c r="Q210" s="17"/>
      <c r="R210" s="17"/>
      <c r="S210" s="17"/>
      <c r="T210" s="17"/>
      <c r="U210" s="17"/>
    </row>
    <row r="211" spans="1:21" x14ac:dyDescent="0.2">
      <c r="A211" s="14" t="s">
        <v>522</v>
      </c>
      <c r="I211" s="17"/>
      <c r="J211" s="17"/>
      <c r="K211" s="17"/>
      <c r="L211" s="17"/>
      <c r="M211" s="17"/>
      <c r="N211" s="17"/>
      <c r="O211" s="17"/>
      <c r="P211" s="17"/>
      <c r="Q211" s="17"/>
      <c r="R211" s="17"/>
      <c r="S211" s="17"/>
      <c r="T211" s="17"/>
      <c r="U211" s="17"/>
    </row>
    <row r="212" spans="1:21" x14ac:dyDescent="0.2">
      <c r="A212" s="14" t="s">
        <v>524</v>
      </c>
      <c r="I212" s="17"/>
      <c r="J212" s="17"/>
      <c r="K212" s="17"/>
      <c r="L212" s="17"/>
      <c r="M212" s="17"/>
      <c r="N212" s="17"/>
      <c r="O212" s="17"/>
      <c r="P212" s="17"/>
      <c r="Q212" s="17"/>
      <c r="R212" s="17"/>
      <c r="S212" s="17"/>
      <c r="T212" s="17"/>
      <c r="U212" s="17"/>
    </row>
    <row r="213" spans="1:21" x14ac:dyDescent="0.2">
      <c r="A213" s="14" t="s">
        <v>521</v>
      </c>
      <c r="I213" s="17"/>
      <c r="J213" s="17"/>
      <c r="K213" s="17"/>
      <c r="L213" s="17"/>
      <c r="M213" s="17"/>
      <c r="N213" s="17"/>
      <c r="O213" s="17"/>
      <c r="P213" s="17"/>
      <c r="Q213" s="17"/>
      <c r="R213" s="17"/>
      <c r="S213" s="17"/>
      <c r="T213" s="17"/>
      <c r="U213" s="17"/>
    </row>
    <row r="214" spans="1:21" x14ac:dyDescent="0.2">
      <c r="A214" s="14" t="s">
        <v>523</v>
      </c>
      <c r="I214" s="17"/>
      <c r="J214" s="17"/>
      <c r="K214" s="17"/>
      <c r="L214" s="17"/>
      <c r="M214" s="17"/>
      <c r="N214" s="17"/>
      <c r="O214" s="17"/>
      <c r="P214" s="17"/>
      <c r="Q214" s="17"/>
      <c r="R214" s="17"/>
      <c r="S214" s="17"/>
      <c r="T214" s="17"/>
      <c r="U214" s="17"/>
    </row>
    <row r="215" spans="1:21" ht="15.75" x14ac:dyDescent="0.25">
      <c r="A215" s="14" t="s">
        <v>525</v>
      </c>
      <c r="B215" s="21"/>
      <c r="C215" s="23"/>
      <c r="D215" s="23"/>
      <c r="E215" s="23"/>
      <c r="H215" s="21"/>
      <c r="I215" s="17"/>
      <c r="J215" s="17"/>
      <c r="K215" s="17"/>
      <c r="L215" s="17"/>
      <c r="M215" s="17"/>
      <c r="N215" s="17"/>
      <c r="O215" s="17"/>
      <c r="P215" s="17"/>
      <c r="Q215" s="17"/>
      <c r="R215" s="17"/>
      <c r="S215" s="17"/>
      <c r="T215" s="17"/>
      <c r="U215" s="17"/>
    </row>
    <row r="216" spans="1:21" x14ac:dyDescent="0.2">
      <c r="I216" s="17"/>
      <c r="J216" s="17"/>
      <c r="K216" s="17"/>
      <c r="L216" s="17"/>
      <c r="M216" s="17"/>
      <c r="N216" s="17"/>
      <c r="O216" s="17"/>
      <c r="P216" s="17"/>
      <c r="Q216" s="17"/>
      <c r="R216" s="17"/>
      <c r="S216" s="17"/>
      <c r="T216" s="17"/>
      <c r="U216" s="17"/>
    </row>
    <row r="217" spans="1:21" x14ac:dyDescent="0.2">
      <c r="I217" s="17"/>
      <c r="J217" s="17"/>
      <c r="K217" s="17"/>
      <c r="L217" s="17"/>
      <c r="M217" s="17"/>
      <c r="N217" s="17"/>
      <c r="O217" s="17"/>
      <c r="P217" s="17"/>
      <c r="Q217" s="17"/>
      <c r="R217" s="17"/>
      <c r="S217" s="17"/>
      <c r="T217" s="17"/>
      <c r="U217" s="17"/>
    </row>
    <row r="218" spans="1:21" x14ac:dyDescent="0.2">
      <c r="I218" s="17"/>
      <c r="J218" s="17"/>
      <c r="K218" s="17"/>
      <c r="L218" s="17"/>
      <c r="M218" s="17"/>
      <c r="N218" s="17"/>
      <c r="O218" s="17"/>
      <c r="P218" s="17"/>
      <c r="Q218" s="17"/>
      <c r="R218" s="17"/>
      <c r="S218" s="17"/>
      <c r="T218" s="17"/>
      <c r="U218" s="17"/>
    </row>
    <row r="219" spans="1:21" x14ac:dyDescent="0.2">
      <c r="I219" s="17"/>
      <c r="J219" s="17"/>
      <c r="K219" s="17"/>
      <c r="L219" s="17"/>
      <c r="M219" s="17"/>
      <c r="N219" s="17"/>
      <c r="O219" s="17"/>
      <c r="P219" s="17"/>
      <c r="Q219" s="17"/>
      <c r="R219" s="17"/>
      <c r="S219" s="17"/>
      <c r="T219" s="17"/>
      <c r="U219" s="17"/>
    </row>
    <row r="220" spans="1:21" x14ac:dyDescent="0.2">
      <c r="I220" s="17"/>
      <c r="J220" s="17"/>
      <c r="K220" s="17"/>
      <c r="L220" s="17"/>
      <c r="M220" s="17"/>
      <c r="N220" s="17"/>
      <c r="O220" s="17"/>
      <c r="P220" s="17"/>
      <c r="Q220" s="17"/>
      <c r="R220" s="17"/>
      <c r="S220" s="17"/>
      <c r="T220" s="17"/>
      <c r="U220" s="17"/>
    </row>
    <row r="221" spans="1:21" x14ac:dyDescent="0.2">
      <c r="I221" s="17"/>
      <c r="J221" s="17"/>
      <c r="K221" s="17"/>
      <c r="L221" s="17"/>
      <c r="M221" s="17"/>
      <c r="N221" s="17"/>
      <c r="O221" s="17"/>
      <c r="P221" s="17"/>
      <c r="Q221" s="17"/>
      <c r="R221" s="17"/>
      <c r="S221" s="17"/>
      <c r="T221" s="17"/>
      <c r="U221" s="17"/>
    </row>
    <row r="222" spans="1:21" x14ac:dyDescent="0.2">
      <c r="I222" s="17"/>
      <c r="J222" s="17"/>
      <c r="K222" s="17"/>
      <c r="L222" s="17"/>
      <c r="M222" s="17"/>
      <c r="N222" s="17"/>
      <c r="O222" s="17"/>
      <c r="P222" s="17"/>
      <c r="Q222" s="17"/>
      <c r="R222" s="17"/>
      <c r="S222" s="17"/>
      <c r="T222" s="17"/>
      <c r="U222" s="17"/>
    </row>
    <row r="223" spans="1:21" x14ac:dyDescent="0.2">
      <c r="I223" s="17"/>
      <c r="J223" s="17"/>
      <c r="K223" s="17"/>
      <c r="L223" s="17"/>
      <c r="M223" s="17"/>
      <c r="N223" s="17"/>
      <c r="O223" s="17"/>
      <c r="P223" s="17"/>
      <c r="Q223" s="17"/>
      <c r="R223" s="17"/>
      <c r="S223" s="17"/>
      <c r="T223" s="17"/>
      <c r="U223" s="17"/>
    </row>
    <row r="224" spans="1:21" x14ac:dyDescent="0.2">
      <c r="I224" s="17"/>
      <c r="J224" s="17"/>
      <c r="K224" s="17"/>
      <c r="L224" s="17"/>
      <c r="M224" s="17"/>
      <c r="N224" s="17"/>
      <c r="O224" s="17"/>
      <c r="P224" s="17"/>
      <c r="Q224" s="17"/>
      <c r="R224" s="17"/>
      <c r="S224" s="17"/>
      <c r="T224" s="17"/>
      <c r="U224" s="17"/>
    </row>
    <row r="225" spans="9:21" x14ac:dyDescent="0.2">
      <c r="I225" s="17"/>
      <c r="J225" s="17"/>
      <c r="K225" s="17"/>
      <c r="L225" s="17"/>
      <c r="M225" s="17"/>
      <c r="N225" s="17"/>
      <c r="O225" s="17"/>
      <c r="P225" s="17"/>
      <c r="Q225" s="17"/>
      <c r="R225" s="17"/>
      <c r="S225" s="17"/>
      <c r="T225" s="17"/>
      <c r="U225" s="17"/>
    </row>
    <row r="226" spans="9:21" x14ac:dyDescent="0.2">
      <c r="I226" s="17"/>
      <c r="J226" s="17"/>
      <c r="K226" s="17"/>
      <c r="L226" s="17"/>
      <c r="M226" s="17"/>
      <c r="N226" s="17"/>
      <c r="O226" s="17"/>
      <c r="P226" s="17"/>
      <c r="Q226" s="17"/>
      <c r="R226" s="17"/>
      <c r="S226" s="17"/>
      <c r="T226" s="17"/>
      <c r="U226" s="17"/>
    </row>
    <row r="227" spans="9:21" x14ac:dyDescent="0.2">
      <c r="I227" s="17"/>
      <c r="J227" s="17"/>
      <c r="K227" s="17"/>
      <c r="L227" s="17"/>
      <c r="M227" s="17"/>
      <c r="N227" s="17"/>
      <c r="O227" s="17"/>
      <c r="P227" s="17"/>
      <c r="Q227" s="17"/>
      <c r="R227" s="17"/>
      <c r="S227" s="17"/>
      <c r="T227" s="17"/>
      <c r="U227" s="17"/>
    </row>
    <row r="228" spans="9:21" x14ac:dyDescent="0.2">
      <c r="I228" s="17"/>
      <c r="J228" s="17"/>
      <c r="K228" s="17"/>
      <c r="L228" s="17"/>
      <c r="M228" s="17"/>
      <c r="N228" s="17"/>
      <c r="O228" s="17"/>
      <c r="P228" s="17"/>
      <c r="Q228" s="17"/>
      <c r="R228" s="17"/>
      <c r="S228" s="17"/>
      <c r="T228" s="17"/>
      <c r="U228" s="17"/>
    </row>
    <row r="229" spans="9:21" x14ac:dyDescent="0.2">
      <c r="I229" s="17"/>
      <c r="J229" s="17"/>
      <c r="K229" s="17"/>
      <c r="L229" s="17"/>
      <c r="M229" s="17"/>
      <c r="N229" s="17"/>
      <c r="O229" s="17"/>
      <c r="P229" s="17"/>
      <c r="Q229" s="17"/>
      <c r="R229" s="17"/>
      <c r="S229" s="17"/>
      <c r="T229" s="17"/>
      <c r="U229" s="17"/>
    </row>
    <row r="230" spans="9:21" x14ac:dyDescent="0.2">
      <c r="I230" s="17"/>
      <c r="J230" s="17"/>
      <c r="K230" s="17"/>
      <c r="L230" s="17"/>
      <c r="M230" s="17"/>
      <c r="N230" s="17"/>
      <c r="O230" s="17"/>
      <c r="P230" s="17"/>
      <c r="Q230" s="17"/>
      <c r="R230" s="17"/>
      <c r="S230" s="17"/>
      <c r="T230" s="17"/>
      <c r="U230" s="17"/>
    </row>
    <row r="231" spans="9:21" x14ac:dyDescent="0.2">
      <c r="I231" s="17"/>
      <c r="J231" s="17"/>
      <c r="K231" s="17"/>
      <c r="L231" s="17"/>
      <c r="M231" s="17"/>
      <c r="N231" s="17"/>
      <c r="O231" s="17"/>
      <c r="P231" s="17"/>
      <c r="Q231" s="17"/>
      <c r="R231" s="17"/>
      <c r="S231" s="17"/>
      <c r="T231" s="17"/>
      <c r="U231" s="17"/>
    </row>
    <row r="232" spans="9:21" x14ac:dyDescent="0.2">
      <c r="I232" s="17"/>
      <c r="J232" s="17"/>
      <c r="K232" s="17"/>
      <c r="L232" s="17"/>
      <c r="M232" s="17"/>
      <c r="N232" s="17"/>
      <c r="O232" s="17"/>
      <c r="P232" s="17"/>
      <c r="Q232" s="17"/>
      <c r="R232" s="17"/>
      <c r="S232" s="17"/>
      <c r="T232" s="17"/>
      <c r="U232" s="17"/>
    </row>
    <row r="233" spans="9:21" x14ac:dyDescent="0.2">
      <c r="I233" s="17"/>
      <c r="J233" s="17"/>
      <c r="K233" s="17"/>
      <c r="L233" s="17"/>
      <c r="M233" s="17"/>
      <c r="N233" s="17"/>
      <c r="O233" s="17"/>
      <c r="P233" s="17"/>
      <c r="Q233" s="17"/>
      <c r="R233" s="17"/>
      <c r="S233" s="17"/>
      <c r="T233" s="17"/>
      <c r="U233" s="17"/>
    </row>
    <row r="234" spans="9:21" x14ac:dyDescent="0.2">
      <c r="I234" s="17"/>
      <c r="J234" s="17"/>
      <c r="K234" s="17"/>
      <c r="L234" s="17"/>
      <c r="M234" s="17"/>
      <c r="N234" s="17"/>
      <c r="O234" s="17"/>
      <c r="P234" s="17"/>
      <c r="Q234" s="17"/>
      <c r="R234" s="17"/>
      <c r="S234" s="17"/>
      <c r="T234" s="17"/>
      <c r="U234" s="17"/>
    </row>
    <row r="235" spans="9:21" x14ac:dyDescent="0.2">
      <c r="I235" s="17"/>
      <c r="J235" s="17"/>
      <c r="K235" s="17"/>
      <c r="L235" s="17"/>
      <c r="M235" s="17"/>
      <c r="N235" s="17"/>
      <c r="O235" s="17"/>
      <c r="P235" s="17"/>
      <c r="Q235" s="17"/>
      <c r="R235" s="17"/>
      <c r="S235" s="17"/>
      <c r="T235" s="17"/>
      <c r="U235" s="17"/>
    </row>
    <row r="236" spans="9:21" x14ac:dyDescent="0.2">
      <c r="I236" s="17"/>
      <c r="J236" s="17"/>
      <c r="K236" s="17"/>
      <c r="L236" s="17"/>
      <c r="M236" s="17"/>
      <c r="N236" s="17"/>
      <c r="O236" s="17"/>
      <c r="P236" s="17"/>
      <c r="Q236" s="17"/>
      <c r="R236" s="17"/>
      <c r="S236" s="17"/>
      <c r="T236" s="17"/>
      <c r="U236" s="17"/>
    </row>
    <row r="237" spans="9:21" x14ac:dyDescent="0.2">
      <c r="I237" s="17"/>
      <c r="J237" s="17"/>
      <c r="K237" s="17"/>
      <c r="L237" s="17"/>
      <c r="M237" s="17"/>
      <c r="N237" s="17"/>
      <c r="O237" s="17"/>
      <c r="P237" s="17"/>
      <c r="Q237" s="17"/>
      <c r="R237" s="17"/>
      <c r="S237" s="17"/>
      <c r="T237" s="17"/>
      <c r="U237" s="17"/>
    </row>
    <row r="238" spans="9:21" x14ac:dyDescent="0.2">
      <c r="I238" s="17"/>
      <c r="J238" s="17"/>
      <c r="K238" s="17"/>
      <c r="L238" s="17"/>
      <c r="M238" s="17"/>
      <c r="N238" s="17"/>
      <c r="O238" s="17"/>
      <c r="P238" s="17"/>
      <c r="Q238" s="17"/>
      <c r="R238" s="17"/>
      <c r="S238" s="17"/>
      <c r="T238" s="17"/>
      <c r="U238" s="17"/>
    </row>
    <row r="239" spans="9:21" x14ac:dyDescent="0.2">
      <c r="I239" s="17"/>
      <c r="J239" s="17"/>
      <c r="K239" s="17"/>
      <c r="L239" s="17"/>
      <c r="M239" s="17"/>
      <c r="N239" s="17"/>
      <c r="O239" s="17"/>
      <c r="P239" s="17"/>
      <c r="Q239" s="17"/>
      <c r="R239" s="17"/>
      <c r="S239" s="17"/>
      <c r="T239" s="17"/>
      <c r="U239" s="17"/>
    </row>
    <row r="240" spans="9:21" x14ac:dyDescent="0.2">
      <c r="I240" s="17"/>
      <c r="J240" s="17"/>
      <c r="K240" s="17"/>
      <c r="L240" s="17"/>
      <c r="M240" s="17"/>
      <c r="N240" s="17"/>
      <c r="O240" s="17"/>
      <c r="P240" s="17"/>
      <c r="Q240" s="17"/>
      <c r="R240" s="17"/>
      <c r="S240" s="17"/>
      <c r="T240" s="17"/>
      <c r="U240" s="17"/>
    </row>
    <row r="241" spans="1:21" ht="16.5" thickBot="1" x14ac:dyDescent="0.3">
      <c r="A241" s="15" t="s">
        <v>307</v>
      </c>
      <c r="I241" s="17"/>
      <c r="J241" s="17"/>
      <c r="K241" s="17"/>
      <c r="L241" s="17"/>
      <c r="M241" s="17"/>
      <c r="N241" s="17"/>
      <c r="O241" s="17"/>
      <c r="P241" s="17"/>
      <c r="Q241" s="17"/>
      <c r="R241" s="17"/>
      <c r="S241" s="17"/>
      <c r="T241" s="17"/>
      <c r="U241" s="17"/>
    </row>
    <row r="242" spans="1:21" ht="16.5" thickBot="1" x14ac:dyDescent="0.3">
      <c r="B242" s="21" t="s">
        <v>81</v>
      </c>
      <c r="C242" s="24" t="s">
        <v>85</v>
      </c>
      <c r="D242" s="25" t="s">
        <v>79</v>
      </c>
      <c r="E242" s="26" t="s">
        <v>78</v>
      </c>
      <c r="F242" s="25" t="s">
        <v>80</v>
      </c>
      <c r="I242" s="17"/>
      <c r="J242" s="17"/>
      <c r="K242" s="17"/>
      <c r="L242" s="17"/>
      <c r="M242" s="17"/>
      <c r="N242" s="17"/>
      <c r="O242" s="17"/>
      <c r="P242" s="17"/>
      <c r="Q242" s="17"/>
      <c r="R242" s="17"/>
      <c r="S242" s="17"/>
      <c r="T242" s="17"/>
      <c r="U242" s="17"/>
    </row>
    <row r="243" spans="1:21" ht="15.75" x14ac:dyDescent="0.25">
      <c r="B243" s="21" t="s">
        <v>77</v>
      </c>
      <c r="C243" s="27" t="s">
        <v>0</v>
      </c>
      <c r="D243" s="28">
        <v>0.5</v>
      </c>
      <c r="E243" s="29">
        <v>0.75</v>
      </c>
      <c r="F243" s="28">
        <v>1</v>
      </c>
      <c r="I243" s="17"/>
      <c r="J243" s="17"/>
      <c r="K243" s="17"/>
      <c r="L243" s="17"/>
      <c r="M243" s="17"/>
      <c r="N243" s="17"/>
      <c r="O243" s="17"/>
      <c r="P243" s="17"/>
      <c r="Q243" s="17"/>
      <c r="R243" s="17"/>
      <c r="S243" s="17"/>
      <c r="T243" s="17"/>
      <c r="U243" s="17"/>
    </row>
    <row r="244" spans="1:21" ht="15.75" x14ac:dyDescent="0.25">
      <c r="A244" s="14" t="s">
        <v>509</v>
      </c>
      <c r="B244" s="21" t="s">
        <v>82</v>
      </c>
      <c r="C244" s="27">
        <v>0.5</v>
      </c>
      <c r="D244" s="28"/>
      <c r="E244" s="29"/>
      <c r="F244" s="30"/>
      <c r="I244" s="17"/>
      <c r="J244" s="17"/>
      <c r="K244" s="17"/>
      <c r="L244" s="17"/>
      <c r="M244" s="17"/>
      <c r="N244" s="17"/>
      <c r="O244" s="17"/>
      <c r="P244" s="17"/>
      <c r="Q244" s="17"/>
      <c r="R244" s="17"/>
      <c r="S244" s="17"/>
      <c r="T244" s="17"/>
      <c r="U244" s="17"/>
    </row>
    <row r="245" spans="1:21" ht="15.75" x14ac:dyDescent="0.25">
      <c r="A245" s="14" t="s">
        <v>510</v>
      </c>
      <c r="B245" s="21" t="s">
        <v>83</v>
      </c>
      <c r="C245" s="27"/>
      <c r="D245" s="28">
        <v>0.5</v>
      </c>
      <c r="E245" s="29">
        <v>0.75</v>
      </c>
      <c r="F245" s="28">
        <v>1</v>
      </c>
      <c r="I245" s="17"/>
      <c r="J245" s="17"/>
      <c r="K245" s="17"/>
      <c r="L245" s="17"/>
      <c r="M245" s="17"/>
      <c r="N245" s="17"/>
      <c r="O245" s="17"/>
      <c r="P245" s="17"/>
      <c r="Q245" s="17"/>
      <c r="R245" s="17"/>
      <c r="S245" s="17"/>
      <c r="T245" s="17"/>
      <c r="U245" s="17"/>
    </row>
    <row r="246" spans="1:21" ht="16.5" thickBot="1" x14ac:dyDescent="0.3">
      <c r="B246" s="21" t="s">
        <v>84</v>
      </c>
      <c r="C246" s="31">
        <v>0.75</v>
      </c>
      <c r="D246" s="32"/>
      <c r="E246" s="33"/>
      <c r="F246" s="34"/>
      <c r="I246" s="17"/>
      <c r="J246" s="17"/>
      <c r="K246" s="17"/>
      <c r="L246" s="17"/>
      <c r="M246" s="17"/>
      <c r="N246" s="17"/>
      <c r="O246" s="17"/>
      <c r="P246" s="17"/>
      <c r="Q246" s="17"/>
      <c r="R246" s="17"/>
      <c r="S246" s="17"/>
      <c r="T246" s="17"/>
      <c r="U246" s="17"/>
    </row>
    <row r="247" spans="1:21" ht="15.75" x14ac:dyDescent="0.25">
      <c r="H247" s="21"/>
      <c r="I247" s="17"/>
      <c r="J247" s="17"/>
      <c r="K247" s="17"/>
      <c r="L247" s="17"/>
      <c r="M247" s="17"/>
      <c r="N247" s="17"/>
      <c r="O247" s="17"/>
      <c r="P247" s="17"/>
      <c r="Q247" s="17"/>
      <c r="R247" s="17"/>
      <c r="S247" s="17"/>
      <c r="T247" s="17"/>
      <c r="U247" s="17"/>
    </row>
    <row r="248" spans="1:21" x14ac:dyDescent="0.2">
      <c r="I248" s="17"/>
      <c r="J248" s="17"/>
      <c r="K248" s="17"/>
      <c r="L248" s="17"/>
      <c r="M248" s="17"/>
      <c r="N248" s="17"/>
      <c r="O248" s="17"/>
      <c r="P248" s="17"/>
      <c r="Q248" s="17"/>
      <c r="R248" s="17"/>
      <c r="S248" s="17"/>
      <c r="T248" s="17"/>
      <c r="U248" s="17"/>
    </row>
    <row r="249" spans="1:21" ht="15.75" x14ac:dyDescent="0.25">
      <c r="B249" s="22" t="s">
        <v>526</v>
      </c>
      <c r="I249" s="17"/>
      <c r="J249" s="17"/>
      <c r="K249" s="17"/>
      <c r="L249" s="17"/>
      <c r="M249" s="17"/>
      <c r="N249" s="17"/>
      <c r="O249" s="17"/>
      <c r="P249" s="17"/>
      <c r="Q249" s="17"/>
      <c r="R249" s="17"/>
      <c r="S249" s="17"/>
      <c r="T249" s="17"/>
      <c r="U249" s="17"/>
    </row>
    <row r="250" spans="1:21" ht="15.75" x14ac:dyDescent="0.25">
      <c r="B250" s="15" t="s">
        <v>527</v>
      </c>
      <c r="I250" s="17"/>
      <c r="J250" s="17"/>
      <c r="K250" s="17"/>
      <c r="L250" s="17"/>
      <c r="M250" s="17"/>
      <c r="N250" s="17"/>
      <c r="O250" s="17"/>
      <c r="P250" s="17"/>
      <c r="Q250" s="17"/>
      <c r="R250" s="17"/>
      <c r="S250" s="17"/>
      <c r="T250" s="17"/>
      <c r="U250" s="17"/>
    </row>
    <row r="251" spans="1:21" ht="15.75" x14ac:dyDescent="0.25">
      <c r="B251" s="21"/>
      <c r="I251" s="17"/>
      <c r="J251" s="17"/>
      <c r="K251" s="17"/>
      <c r="L251" s="17"/>
      <c r="M251" s="17"/>
      <c r="N251" s="17"/>
      <c r="O251" s="17"/>
      <c r="P251" s="17"/>
      <c r="Q251" s="17"/>
      <c r="R251" s="17"/>
      <c r="S251" s="17"/>
      <c r="T251" s="17"/>
      <c r="U251" s="17"/>
    </row>
    <row r="252" spans="1:21" ht="15.75" x14ac:dyDescent="0.25">
      <c r="B252" s="21"/>
      <c r="C252" s="35" t="s">
        <v>265</v>
      </c>
      <c r="E252" s="36"/>
      <c r="F252" s="36"/>
      <c r="I252" s="17"/>
      <c r="J252" s="17"/>
      <c r="K252" s="17"/>
      <c r="L252" s="17"/>
      <c r="M252" s="17"/>
      <c r="N252" s="17"/>
      <c r="O252" s="17"/>
      <c r="P252" s="17"/>
      <c r="Q252" s="17"/>
      <c r="R252" s="17"/>
      <c r="S252" s="17"/>
      <c r="T252" s="17"/>
      <c r="U252" s="17"/>
    </row>
    <row r="253" spans="1:21" ht="16.5" thickBot="1" x14ac:dyDescent="0.3">
      <c r="B253" s="21" t="s">
        <v>512</v>
      </c>
      <c r="C253" s="36" t="s">
        <v>518</v>
      </c>
      <c r="D253" s="36" t="s">
        <v>511</v>
      </c>
      <c r="E253" s="36" t="s">
        <v>82</v>
      </c>
      <c r="F253" s="36" t="s">
        <v>83</v>
      </c>
      <c r="G253" s="36" t="s">
        <v>84</v>
      </c>
      <c r="H253" s="36" t="s">
        <v>0</v>
      </c>
      <c r="I253" s="17"/>
      <c r="J253" s="17"/>
      <c r="K253" s="17"/>
      <c r="L253" s="17"/>
      <c r="M253" s="17"/>
      <c r="N253" s="17"/>
      <c r="O253" s="17"/>
      <c r="P253" s="17"/>
      <c r="Q253" s="17"/>
      <c r="R253" s="17"/>
      <c r="S253" s="17"/>
      <c r="T253" s="17"/>
      <c r="U253" s="17"/>
    </row>
    <row r="254" spans="1:21" ht="15.75" x14ac:dyDescent="0.25">
      <c r="B254" s="15">
        <v>1</v>
      </c>
      <c r="C254" s="37">
        <v>20</v>
      </c>
      <c r="D254" s="38">
        <v>0.75</v>
      </c>
      <c r="E254" s="38">
        <v>0.5</v>
      </c>
      <c r="F254" s="38">
        <v>0.75</v>
      </c>
      <c r="G254" s="39">
        <v>0.75</v>
      </c>
      <c r="H254" s="40"/>
      <c r="I254" s="17"/>
      <c r="J254" s="17"/>
      <c r="K254" s="17"/>
      <c r="L254" s="17"/>
      <c r="M254" s="17"/>
      <c r="N254" s="17"/>
      <c r="O254" s="17"/>
      <c r="P254" s="17"/>
      <c r="Q254" s="17"/>
      <c r="R254" s="17"/>
      <c r="S254" s="17"/>
      <c r="T254" s="17"/>
      <c r="U254" s="17"/>
    </row>
    <row r="255" spans="1:21" ht="15.75" x14ac:dyDescent="0.25">
      <c r="B255" s="15">
        <v>2</v>
      </c>
      <c r="C255" s="41">
        <v>10</v>
      </c>
      <c r="D255" s="42">
        <v>0.5</v>
      </c>
      <c r="E255" s="42">
        <v>0.5</v>
      </c>
      <c r="F255" s="42">
        <v>0.5</v>
      </c>
      <c r="G255" s="43">
        <v>0.75</v>
      </c>
      <c r="H255" s="40"/>
      <c r="I255" s="17"/>
      <c r="J255" s="17"/>
      <c r="K255" s="17"/>
      <c r="L255" s="17"/>
      <c r="M255" s="17"/>
      <c r="N255" s="17"/>
      <c r="O255" s="17"/>
      <c r="P255" s="17"/>
      <c r="Q255" s="17"/>
      <c r="R255" s="17"/>
      <c r="S255" s="17"/>
      <c r="T255" s="17"/>
      <c r="U255" s="17"/>
    </row>
    <row r="256" spans="1:21" ht="15.75" x14ac:dyDescent="0.25">
      <c r="B256" s="15">
        <v>3</v>
      </c>
      <c r="C256" s="41">
        <v>30</v>
      </c>
      <c r="D256" s="42">
        <v>1</v>
      </c>
      <c r="E256" s="42">
        <v>0.5</v>
      </c>
      <c r="F256" s="42">
        <v>1</v>
      </c>
      <c r="G256" s="43">
        <v>0.75</v>
      </c>
      <c r="H256" s="40"/>
      <c r="I256" s="17"/>
      <c r="J256" s="17"/>
      <c r="K256" s="17"/>
      <c r="L256" s="17"/>
      <c r="M256" s="17"/>
      <c r="N256" s="17"/>
      <c r="O256" s="17"/>
      <c r="P256" s="17"/>
      <c r="Q256" s="17"/>
      <c r="R256" s="17"/>
      <c r="S256" s="17"/>
      <c r="T256" s="17"/>
      <c r="U256" s="17"/>
    </row>
    <row r="257" spans="2:21" ht="15.75" x14ac:dyDescent="0.25">
      <c r="B257" s="15">
        <v>8</v>
      </c>
      <c r="C257" s="41">
        <v>20</v>
      </c>
      <c r="D257" s="42">
        <v>0.75</v>
      </c>
      <c r="E257" s="42">
        <v>0.5</v>
      </c>
      <c r="F257" s="42">
        <v>0.75</v>
      </c>
      <c r="G257" s="43">
        <v>0.75</v>
      </c>
      <c r="H257" s="40"/>
      <c r="I257" s="17"/>
      <c r="J257" s="17"/>
      <c r="K257" s="17"/>
      <c r="L257" s="17"/>
      <c r="M257" s="17"/>
      <c r="N257" s="17"/>
      <c r="O257" s="17"/>
      <c r="P257" s="17"/>
      <c r="Q257" s="17"/>
      <c r="R257" s="17"/>
      <c r="S257" s="17"/>
      <c r="T257" s="17"/>
      <c r="U257" s="17"/>
    </row>
    <row r="258" spans="2:21" ht="15.75" x14ac:dyDescent="0.25">
      <c r="B258" s="15">
        <v>10</v>
      </c>
      <c r="C258" s="41">
        <v>20</v>
      </c>
      <c r="D258" s="42">
        <v>0.75</v>
      </c>
      <c r="E258" s="42">
        <v>0.5</v>
      </c>
      <c r="F258" s="42">
        <v>0.75</v>
      </c>
      <c r="G258" s="43">
        <v>0.75</v>
      </c>
      <c r="H258" s="40"/>
      <c r="I258" s="17"/>
      <c r="J258" s="17"/>
      <c r="K258" s="17"/>
      <c r="L258" s="17"/>
      <c r="M258" s="17"/>
      <c r="N258" s="17"/>
      <c r="O258" s="17"/>
      <c r="P258" s="17"/>
      <c r="Q258" s="17"/>
      <c r="R258" s="17"/>
      <c r="S258" s="17"/>
      <c r="T258" s="17"/>
      <c r="U258" s="17"/>
    </row>
    <row r="259" spans="2:21" ht="16.5" thickBot="1" x14ac:dyDescent="0.3">
      <c r="B259" s="15">
        <v>11</v>
      </c>
      <c r="C259" s="44">
        <v>20</v>
      </c>
      <c r="D259" s="45">
        <v>0.75</v>
      </c>
      <c r="E259" s="45">
        <v>0.5</v>
      </c>
      <c r="F259" s="45">
        <v>0.75</v>
      </c>
      <c r="G259" s="46">
        <v>0.75</v>
      </c>
      <c r="H259" s="40"/>
      <c r="I259" s="17"/>
      <c r="J259" s="17"/>
      <c r="K259" s="17"/>
      <c r="L259" s="17"/>
      <c r="M259" s="17"/>
      <c r="N259" s="17"/>
      <c r="O259" s="17"/>
      <c r="P259" s="17"/>
      <c r="Q259" s="17"/>
      <c r="R259" s="17"/>
      <c r="S259" s="17"/>
      <c r="T259" s="17"/>
      <c r="U259" s="17"/>
    </row>
    <row r="260" spans="2:21" ht="15.75" x14ac:dyDescent="0.25">
      <c r="B260" s="35" t="s">
        <v>15</v>
      </c>
      <c r="C260" s="21" t="s">
        <v>519</v>
      </c>
      <c r="D260" s="47">
        <f>SUM(D254:D259)</f>
        <v>4.5</v>
      </c>
      <c r="E260" s="47">
        <f>SUM(E254:E259)</f>
        <v>3</v>
      </c>
      <c r="F260" s="47">
        <f>SUM(F254:F259)</f>
        <v>4.5</v>
      </c>
      <c r="G260" s="47">
        <f>SUM(G254:G259)</f>
        <v>4.5</v>
      </c>
      <c r="I260" s="17"/>
      <c r="J260" s="17"/>
      <c r="K260" s="17"/>
      <c r="L260" s="17"/>
      <c r="M260" s="17"/>
      <c r="N260" s="17"/>
      <c r="O260" s="17"/>
      <c r="P260" s="17"/>
      <c r="Q260" s="17"/>
      <c r="R260" s="17"/>
      <c r="S260" s="17"/>
      <c r="T260" s="17"/>
      <c r="U260" s="17"/>
    </row>
    <row r="261" spans="2:21" x14ac:dyDescent="0.2">
      <c r="I261" s="17"/>
      <c r="J261" s="17"/>
      <c r="K261" s="17"/>
      <c r="L261" s="17"/>
      <c r="M261" s="17"/>
      <c r="N261" s="17"/>
      <c r="O261" s="17"/>
      <c r="P261" s="17"/>
      <c r="Q261" s="17"/>
      <c r="R261" s="17"/>
      <c r="S261" s="17"/>
      <c r="T261" s="17"/>
      <c r="U261" s="17"/>
    </row>
    <row r="262" spans="2:21" ht="15.75" x14ac:dyDescent="0.25">
      <c r="B262" s="21" t="s">
        <v>513</v>
      </c>
      <c r="C262" s="14" t="s">
        <v>514</v>
      </c>
      <c r="I262" s="17"/>
      <c r="J262" s="17"/>
      <c r="K262" s="17"/>
      <c r="L262" s="17"/>
      <c r="M262" s="17"/>
      <c r="N262" s="17"/>
      <c r="O262" s="17"/>
      <c r="P262" s="17"/>
      <c r="Q262" s="17"/>
      <c r="R262" s="17"/>
      <c r="S262" s="17"/>
      <c r="T262" s="17"/>
      <c r="U262" s="17"/>
    </row>
    <row r="263" spans="2:21" ht="15.75" x14ac:dyDescent="0.25">
      <c r="B263" s="21" t="s">
        <v>515</v>
      </c>
      <c r="C263" s="47">
        <f>(D260+E260+F260+G260)</f>
        <v>16.5</v>
      </c>
      <c r="D263" s="15" t="s">
        <v>516</v>
      </c>
      <c r="I263" s="17"/>
      <c r="J263" s="17"/>
      <c r="K263" s="17"/>
      <c r="L263" s="17"/>
      <c r="M263" s="17"/>
      <c r="N263" s="17"/>
      <c r="O263" s="17"/>
      <c r="P263" s="17"/>
      <c r="Q263" s="17"/>
      <c r="R263" s="17"/>
      <c r="S263" s="17"/>
      <c r="T263" s="17"/>
      <c r="U263" s="17"/>
    </row>
    <row r="264" spans="2:21" ht="15.75" x14ac:dyDescent="0.25">
      <c r="B264" s="21" t="s">
        <v>515</v>
      </c>
      <c r="C264" s="36">
        <f>C263/60</f>
        <v>0.27500000000000002</v>
      </c>
      <c r="D264" s="15" t="s">
        <v>517</v>
      </c>
      <c r="I264" s="17"/>
      <c r="J264" s="17"/>
      <c r="K264" s="17"/>
      <c r="L264" s="17"/>
      <c r="M264" s="17"/>
      <c r="N264" s="17"/>
      <c r="O264" s="17"/>
      <c r="P264" s="17"/>
      <c r="Q264" s="17"/>
      <c r="R264" s="17"/>
      <c r="S264" s="17"/>
      <c r="T264" s="17"/>
      <c r="U264" s="17"/>
    </row>
    <row r="265" spans="2:21" x14ac:dyDescent="0.2">
      <c r="I265" s="17"/>
      <c r="J265" s="17"/>
      <c r="K265" s="17"/>
      <c r="L265" s="17"/>
      <c r="M265" s="17"/>
      <c r="N265" s="17"/>
      <c r="O265" s="17"/>
      <c r="P265" s="17"/>
      <c r="Q265" s="17"/>
      <c r="R265" s="17"/>
      <c r="S265" s="17"/>
      <c r="T265" s="17"/>
      <c r="U265" s="17"/>
    </row>
    <row r="266" spans="2:21" x14ac:dyDescent="0.2">
      <c r="I266" s="17"/>
      <c r="J266" s="17"/>
      <c r="K266" s="17"/>
      <c r="L266" s="17"/>
      <c r="M266" s="17"/>
      <c r="N266" s="17"/>
      <c r="O266" s="17"/>
      <c r="P266" s="17"/>
      <c r="Q266" s="17"/>
      <c r="R266" s="17"/>
      <c r="S266" s="17"/>
      <c r="T266" s="17"/>
      <c r="U266" s="17"/>
    </row>
    <row r="267" spans="2:21" x14ac:dyDescent="0.2">
      <c r="I267" s="17"/>
      <c r="J267" s="17"/>
      <c r="K267" s="17"/>
      <c r="L267" s="17"/>
      <c r="M267" s="17"/>
      <c r="N267" s="17"/>
      <c r="O267" s="17"/>
      <c r="P267" s="17"/>
      <c r="Q267" s="17"/>
      <c r="R267" s="17"/>
      <c r="S267" s="17"/>
      <c r="T267" s="17"/>
      <c r="U267" s="17"/>
    </row>
    <row r="268" spans="2:21" x14ac:dyDescent="0.2">
      <c r="I268" s="17"/>
      <c r="J268" s="17"/>
      <c r="K268" s="17"/>
      <c r="L268" s="17"/>
      <c r="M268" s="17"/>
      <c r="N268" s="17"/>
      <c r="O268" s="17"/>
      <c r="P268" s="17"/>
      <c r="Q268" s="17"/>
      <c r="R268" s="17"/>
      <c r="S268" s="17"/>
      <c r="T268" s="17"/>
      <c r="U268" s="17"/>
    </row>
    <row r="269" spans="2:21" x14ac:dyDescent="0.2">
      <c r="I269" s="17"/>
      <c r="J269" s="17"/>
      <c r="K269" s="17"/>
      <c r="L269" s="17"/>
      <c r="M269" s="17"/>
      <c r="N269" s="17"/>
      <c r="O269" s="17"/>
      <c r="P269" s="17"/>
      <c r="Q269" s="17"/>
      <c r="R269" s="17"/>
      <c r="S269" s="17"/>
      <c r="T269" s="17"/>
      <c r="U269" s="17"/>
    </row>
    <row r="270" spans="2:21" x14ac:dyDescent="0.2">
      <c r="I270" s="17"/>
      <c r="J270" s="17"/>
      <c r="K270" s="17"/>
      <c r="L270" s="17"/>
      <c r="M270" s="17"/>
      <c r="N270" s="17"/>
      <c r="O270" s="17"/>
      <c r="P270" s="17"/>
      <c r="Q270" s="17"/>
      <c r="R270" s="17"/>
      <c r="S270" s="17"/>
      <c r="T270" s="17"/>
      <c r="U270" s="17"/>
    </row>
    <row r="271" spans="2:21" x14ac:dyDescent="0.2">
      <c r="I271" s="17"/>
      <c r="J271" s="17"/>
      <c r="K271" s="17"/>
      <c r="L271" s="17"/>
      <c r="M271" s="17"/>
      <c r="N271" s="17"/>
      <c r="O271" s="17"/>
      <c r="P271" s="17"/>
      <c r="Q271" s="17"/>
      <c r="R271" s="17"/>
      <c r="S271" s="17"/>
      <c r="T271" s="17"/>
      <c r="U271" s="17"/>
    </row>
    <row r="272" spans="2:21" x14ac:dyDescent="0.2">
      <c r="B272" s="14" t="s">
        <v>528</v>
      </c>
      <c r="I272" s="17"/>
      <c r="J272" s="48"/>
      <c r="K272" s="17"/>
      <c r="L272" s="17"/>
      <c r="M272" s="17"/>
      <c r="N272" s="17"/>
      <c r="O272" s="17"/>
      <c r="P272" s="17"/>
      <c r="Q272" s="17"/>
      <c r="R272" s="17"/>
      <c r="S272" s="17"/>
      <c r="T272" s="17"/>
      <c r="U272" s="17"/>
    </row>
    <row r="273" spans="1:21" x14ac:dyDescent="0.2">
      <c r="I273" s="17"/>
      <c r="J273" s="17"/>
      <c r="K273" s="17"/>
      <c r="L273" s="17"/>
      <c r="M273" s="17"/>
      <c r="N273" s="17"/>
      <c r="O273" s="17"/>
      <c r="P273" s="17"/>
      <c r="Q273" s="17"/>
      <c r="R273" s="17"/>
      <c r="S273" s="17"/>
      <c r="T273" s="17"/>
      <c r="U273" s="17"/>
    </row>
    <row r="274" spans="1:21" x14ac:dyDescent="0.2">
      <c r="I274" s="17"/>
      <c r="J274" s="17"/>
      <c r="K274" s="17"/>
      <c r="L274" s="17"/>
      <c r="M274" s="17"/>
      <c r="N274" s="17"/>
      <c r="O274" s="17"/>
      <c r="P274" s="17"/>
      <c r="Q274" s="17"/>
      <c r="R274" s="17"/>
      <c r="S274" s="17"/>
      <c r="T274" s="17"/>
      <c r="U274" s="17"/>
    </row>
    <row r="275" spans="1:21" x14ac:dyDescent="0.2">
      <c r="I275" s="17"/>
      <c r="J275" s="17"/>
      <c r="K275" s="17"/>
      <c r="L275" s="17"/>
      <c r="M275" s="17"/>
      <c r="N275" s="17"/>
      <c r="O275" s="17"/>
      <c r="P275" s="17"/>
      <c r="Q275" s="17"/>
      <c r="R275" s="17"/>
      <c r="S275" s="17"/>
      <c r="T275" s="17"/>
      <c r="U275" s="17"/>
    </row>
    <row r="276" spans="1:21" x14ac:dyDescent="0.2">
      <c r="I276" s="17"/>
      <c r="J276" s="17"/>
      <c r="K276" s="17"/>
      <c r="L276" s="17"/>
      <c r="M276" s="17"/>
      <c r="N276" s="17"/>
      <c r="O276" s="17"/>
      <c r="P276" s="17"/>
      <c r="Q276" s="17"/>
      <c r="R276" s="17"/>
      <c r="S276" s="17"/>
      <c r="T276" s="17"/>
      <c r="U276" s="17"/>
    </row>
    <row r="277" spans="1:21" x14ac:dyDescent="0.2">
      <c r="I277" s="17"/>
      <c r="J277" s="17"/>
      <c r="K277" s="17"/>
      <c r="L277" s="17"/>
      <c r="M277" s="17"/>
      <c r="N277" s="17"/>
      <c r="O277" s="17"/>
      <c r="P277" s="17"/>
      <c r="Q277" s="17"/>
      <c r="R277" s="17"/>
      <c r="S277" s="17"/>
      <c r="T277" s="17"/>
      <c r="U277" s="17"/>
    </row>
    <row r="278" spans="1:21" x14ac:dyDescent="0.2">
      <c r="I278" s="17"/>
      <c r="J278" s="17"/>
      <c r="K278" s="17"/>
      <c r="L278" s="17"/>
      <c r="M278" s="17"/>
      <c r="N278" s="17"/>
      <c r="O278" s="17"/>
      <c r="P278" s="17"/>
      <c r="Q278" s="17"/>
      <c r="R278" s="17"/>
      <c r="S278" s="17"/>
      <c r="T278" s="17"/>
      <c r="U278" s="17"/>
    </row>
    <row r="279" spans="1:21" x14ac:dyDescent="0.2">
      <c r="I279" s="17"/>
      <c r="J279" s="17"/>
      <c r="K279" s="17"/>
      <c r="L279" s="17"/>
      <c r="M279" s="17"/>
      <c r="N279" s="17"/>
      <c r="O279" s="17"/>
      <c r="P279" s="17"/>
      <c r="Q279" s="17"/>
      <c r="R279" s="17"/>
      <c r="S279" s="17"/>
      <c r="T279" s="17"/>
      <c r="U279" s="17"/>
    </row>
    <row r="280" spans="1:21" x14ac:dyDescent="0.2">
      <c r="I280" s="17"/>
      <c r="J280" s="17"/>
      <c r="K280" s="17"/>
      <c r="L280" s="17"/>
      <c r="M280" s="17"/>
      <c r="N280" s="17"/>
      <c r="O280" s="17"/>
      <c r="P280" s="17"/>
      <c r="Q280" s="17"/>
      <c r="R280" s="17"/>
      <c r="S280" s="17"/>
      <c r="T280" s="17"/>
      <c r="U280" s="17"/>
    </row>
    <row r="281" spans="1:21" x14ac:dyDescent="0.2">
      <c r="I281" s="17"/>
      <c r="J281" s="17"/>
      <c r="K281" s="17"/>
      <c r="L281" s="17"/>
      <c r="M281" s="17"/>
      <c r="N281" s="17"/>
      <c r="O281" s="17"/>
      <c r="P281" s="17"/>
      <c r="Q281" s="17"/>
      <c r="R281" s="17"/>
      <c r="S281" s="17"/>
      <c r="T281" s="17"/>
      <c r="U281" s="17"/>
    </row>
    <row r="282" spans="1:21" x14ac:dyDescent="0.2">
      <c r="I282" s="17"/>
      <c r="J282" s="17"/>
      <c r="K282" s="17"/>
      <c r="L282" s="17"/>
      <c r="M282" s="17"/>
      <c r="N282" s="17"/>
      <c r="O282" s="17"/>
      <c r="P282" s="17"/>
      <c r="Q282" s="17"/>
      <c r="R282" s="17"/>
      <c r="S282" s="17"/>
      <c r="T282" s="17"/>
      <c r="U282" s="17"/>
    </row>
    <row r="283" spans="1:21" x14ac:dyDescent="0.2">
      <c r="I283" s="17"/>
      <c r="J283" s="17"/>
      <c r="K283" s="17"/>
      <c r="L283" s="17"/>
      <c r="M283" s="17"/>
      <c r="N283" s="17"/>
      <c r="O283" s="17"/>
      <c r="P283" s="17"/>
      <c r="Q283" s="17"/>
      <c r="R283" s="17"/>
      <c r="S283" s="17"/>
      <c r="T283" s="17"/>
      <c r="U283" s="17"/>
    </row>
    <row r="284" spans="1:21" ht="15.75" x14ac:dyDescent="0.25">
      <c r="H284" s="21"/>
      <c r="I284" s="17"/>
      <c r="J284" s="17"/>
      <c r="K284" s="17"/>
      <c r="L284" s="17"/>
      <c r="M284" s="17"/>
      <c r="N284" s="17"/>
      <c r="O284" s="17"/>
      <c r="P284" s="17"/>
      <c r="Q284" s="17"/>
      <c r="R284" s="17"/>
      <c r="S284" s="17"/>
      <c r="T284" s="17"/>
      <c r="U284" s="17"/>
    </row>
    <row r="285" spans="1:21" x14ac:dyDescent="0.2">
      <c r="I285" s="17"/>
      <c r="J285" s="17"/>
      <c r="K285" s="17"/>
      <c r="L285" s="17"/>
      <c r="M285" s="17"/>
      <c r="N285" s="17"/>
      <c r="O285" s="17"/>
      <c r="P285" s="17"/>
      <c r="Q285" s="17"/>
      <c r="R285" s="17"/>
      <c r="S285" s="17"/>
      <c r="T285" s="17"/>
      <c r="U285" s="17"/>
    </row>
    <row r="286" spans="1:21" x14ac:dyDescent="0.2">
      <c r="I286" s="17"/>
      <c r="J286" s="17"/>
      <c r="K286" s="17"/>
      <c r="L286" s="17"/>
      <c r="M286" s="17"/>
      <c r="N286" s="17"/>
      <c r="O286" s="17"/>
      <c r="P286" s="17"/>
      <c r="Q286" s="17"/>
      <c r="R286" s="17"/>
      <c r="S286" s="17"/>
      <c r="T286" s="17"/>
      <c r="U286" s="17"/>
    </row>
    <row r="287" spans="1:21" x14ac:dyDescent="0.2">
      <c r="I287" s="17"/>
      <c r="J287" s="17"/>
      <c r="K287" s="17"/>
      <c r="L287" s="17"/>
      <c r="M287" s="17"/>
      <c r="N287" s="17"/>
      <c r="O287" s="17"/>
      <c r="P287" s="17"/>
      <c r="Q287" s="17"/>
      <c r="R287" s="17"/>
      <c r="S287" s="17"/>
      <c r="T287" s="17"/>
      <c r="U287" s="17"/>
    </row>
    <row r="288" spans="1:21" ht="15.75" x14ac:dyDescent="0.25">
      <c r="A288" s="22" t="s">
        <v>529</v>
      </c>
      <c r="I288" s="17"/>
      <c r="J288" s="17"/>
      <c r="K288" s="17"/>
      <c r="L288" s="17"/>
      <c r="M288" s="17"/>
      <c r="N288" s="17"/>
      <c r="O288" s="17"/>
      <c r="P288" s="17"/>
      <c r="Q288" s="17"/>
      <c r="R288" s="17"/>
      <c r="S288" s="17"/>
      <c r="T288" s="17"/>
      <c r="U288" s="17"/>
    </row>
    <row r="289" spans="1:21" ht="15.75" x14ac:dyDescent="0.25">
      <c r="A289" s="22" t="s">
        <v>530</v>
      </c>
      <c r="I289" s="17"/>
      <c r="J289" s="17"/>
      <c r="K289" s="17"/>
      <c r="L289" s="17"/>
      <c r="M289" s="17"/>
      <c r="N289" s="17"/>
      <c r="O289" s="17"/>
      <c r="P289" s="17"/>
      <c r="Q289" s="17"/>
      <c r="R289" s="17"/>
      <c r="S289" s="17"/>
      <c r="T289" s="17"/>
      <c r="U289" s="17"/>
    </row>
    <row r="290" spans="1:21" x14ac:dyDescent="0.2">
      <c r="I290" s="17"/>
      <c r="J290" s="17"/>
      <c r="K290" s="17"/>
      <c r="L290" s="17"/>
      <c r="M290" s="17"/>
      <c r="N290" s="17"/>
      <c r="O290" s="17"/>
      <c r="P290" s="17"/>
      <c r="Q290" s="17"/>
      <c r="R290" s="17"/>
      <c r="S290" s="17"/>
      <c r="T290" s="17"/>
      <c r="U290" s="17"/>
    </row>
    <row r="291" spans="1:21" x14ac:dyDescent="0.2">
      <c r="I291" s="17"/>
      <c r="J291" s="17"/>
      <c r="K291" s="17"/>
      <c r="L291" s="17"/>
      <c r="M291" s="17"/>
      <c r="N291" s="17"/>
      <c r="O291" s="17"/>
      <c r="P291" s="17"/>
      <c r="Q291" s="17"/>
      <c r="R291" s="17"/>
      <c r="S291" s="17"/>
      <c r="T291" s="17"/>
      <c r="U291" s="17"/>
    </row>
    <row r="292" spans="1:21" x14ac:dyDescent="0.2">
      <c r="A292" s="18"/>
      <c r="I292" s="17"/>
      <c r="J292" s="17"/>
      <c r="K292" s="17"/>
      <c r="L292" s="17"/>
      <c r="M292" s="17"/>
      <c r="N292" s="17"/>
      <c r="O292" s="17"/>
      <c r="P292" s="17"/>
      <c r="Q292" s="17"/>
      <c r="R292" s="17"/>
      <c r="S292" s="17"/>
      <c r="T292" s="17"/>
      <c r="U292" s="17"/>
    </row>
    <row r="293" spans="1:21" x14ac:dyDescent="0.2">
      <c r="A293" s="18"/>
      <c r="I293" s="17"/>
      <c r="J293" s="17"/>
      <c r="K293" s="17"/>
      <c r="L293" s="17"/>
      <c r="M293" s="17"/>
      <c r="N293" s="17"/>
      <c r="O293" s="17"/>
      <c r="P293" s="17"/>
      <c r="Q293" s="17"/>
      <c r="R293" s="17"/>
      <c r="S293" s="17"/>
      <c r="T293" s="17"/>
      <c r="U293" s="17"/>
    </row>
    <row r="294" spans="1:21" x14ac:dyDescent="0.2">
      <c r="A294" s="18"/>
      <c r="I294" s="17"/>
      <c r="J294" s="17"/>
      <c r="K294" s="17"/>
      <c r="L294" s="17"/>
      <c r="M294" s="17"/>
      <c r="N294" s="17"/>
      <c r="O294" s="17"/>
      <c r="P294" s="17"/>
      <c r="Q294" s="17"/>
      <c r="R294" s="17"/>
      <c r="S294" s="17"/>
      <c r="T294" s="17"/>
      <c r="U294" s="17"/>
    </row>
    <row r="295" spans="1:21" x14ac:dyDescent="0.2">
      <c r="A295" s="18"/>
      <c r="I295" s="17"/>
      <c r="J295" s="17"/>
      <c r="K295" s="17"/>
      <c r="L295" s="17"/>
      <c r="M295" s="17"/>
      <c r="N295" s="17"/>
      <c r="O295" s="17"/>
      <c r="P295" s="17"/>
      <c r="Q295" s="17"/>
      <c r="R295" s="17"/>
      <c r="S295" s="17"/>
      <c r="T295" s="17"/>
      <c r="U295" s="17"/>
    </row>
    <row r="296" spans="1:21" x14ac:dyDescent="0.2">
      <c r="A296" s="18"/>
      <c r="I296" s="17"/>
      <c r="J296" s="17"/>
      <c r="K296" s="17"/>
      <c r="L296" s="17"/>
      <c r="M296" s="17"/>
      <c r="N296" s="17"/>
      <c r="O296" s="17"/>
      <c r="P296" s="17"/>
      <c r="Q296" s="17"/>
      <c r="R296" s="17"/>
      <c r="S296" s="17"/>
      <c r="T296" s="17"/>
      <c r="U296" s="17"/>
    </row>
    <row r="297" spans="1:21" x14ac:dyDescent="0.2">
      <c r="A297" s="18"/>
      <c r="I297" s="17"/>
      <c r="J297" s="48"/>
      <c r="K297" s="17"/>
      <c r="L297" s="17"/>
      <c r="M297" s="17"/>
      <c r="N297" s="17"/>
      <c r="O297" s="17"/>
      <c r="P297" s="17"/>
      <c r="Q297" s="17"/>
      <c r="R297" s="17"/>
      <c r="S297" s="17"/>
      <c r="T297" s="17"/>
      <c r="U297" s="17"/>
    </row>
    <row r="298" spans="1:21" x14ac:dyDescent="0.2">
      <c r="A298" s="18"/>
      <c r="I298" s="17"/>
      <c r="J298" s="17"/>
      <c r="K298" s="17"/>
      <c r="L298" s="17"/>
      <c r="M298" s="17"/>
      <c r="N298" s="17"/>
      <c r="O298" s="17"/>
      <c r="P298" s="17"/>
      <c r="Q298" s="17"/>
      <c r="R298" s="17"/>
      <c r="S298" s="17"/>
      <c r="T298" s="17"/>
      <c r="U298" s="17"/>
    </row>
    <row r="299" spans="1:21" x14ac:dyDescent="0.2">
      <c r="A299" s="18"/>
      <c r="I299" s="17"/>
      <c r="J299" s="17"/>
      <c r="K299" s="17"/>
      <c r="L299" s="17"/>
      <c r="M299" s="17"/>
      <c r="N299" s="17"/>
      <c r="O299" s="17"/>
      <c r="P299" s="17"/>
      <c r="Q299" s="17"/>
      <c r="R299" s="17"/>
      <c r="S299" s="17"/>
      <c r="T299" s="17"/>
      <c r="U299" s="17"/>
    </row>
    <row r="300" spans="1:21" x14ac:dyDescent="0.2">
      <c r="A300" s="18"/>
      <c r="I300" s="17"/>
      <c r="J300" s="17"/>
      <c r="K300" s="17"/>
      <c r="L300" s="17"/>
      <c r="M300" s="17"/>
      <c r="N300" s="17"/>
      <c r="O300" s="17"/>
      <c r="P300" s="17"/>
      <c r="Q300" s="17"/>
      <c r="R300" s="17"/>
      <c r="S300" s="17"/>
      <c r="T300" s="17"/>
      <c r="U300" s="17"/>
    </row>
    <row r="301" spans="1:21" x14ac:dyDescent="0.2">
      <c r="A301" s="18"/>
      <c r="I301" s="17"/>
      <c r="J301" s="17"/>
      <c r="K301" s="17"/>
      <c r="L301" s="17"/>
      <c r="M301" s="17"/>
      <c r="N301" s="17"/>
      <c r="O301" s="17"/>
      <c r="P301" s="17"/>
      <c r="Q301" s="17"/>
      <c r="R301" s="17"/>
      <c r="S301" s="17"/>
      <c r="T301" s="17"/>
      <c r="U301" s="17"/>
    </row>
    <row r="302" spans="1:21" x14ac:dyDescent="0.2">
      <c r="A302" s="18"/>
      <c r="I302" s="17"/>
      <c r="J302" s="17"/>
      <c r="K302" s="17"/>
      <c r="L302" s="17"/>
      <c r="M302" s="17"/>
      <c r="N302" s="17"/>
      <c r="O302" s="17"/>
      <c r="P302" s="17"/>
      <c r="Q302" s="17"/>
      <c r="R302" s="17"/>
      <c r="S302" s="17"/>
      <c r="T302" s="17"/>
      <c r="U302" s="17"/>
    </row>
    <row r="303" spans="1:21" x14ac:dyDescent="0.2">
      <c r="A303" s="18"/>
      <c r="I303" s="17"/>
      <c r="J303" s="17"/>
      <c r="K303" s="17"/>
      <c r="L303" s="17"/>
      <c r="M303" s="17"/>
      <c r="N303" s="17"/>
      <c r="O303" s="17"/>
      <c r="P303" s="17"/>
      <c r="Q303" s="17"/>
      <c r="R303" s="17"/>
      <c r="S303" s="17"/>
      <c r="T303" s="17"/>
      <c r="U303" s="17"/>
    </row>
    <row r="304" spans="1:21" x14ac:dyDescent="0.2">
      <c r="A304" s="18"/>
      <c r="I304" s="17"/>
      <c r="J304" s="17"/>
      <c r="K304" s="17"/>
      <c r="L304" s="17"/>
      <c r="M304" s="17"/>
      <c r="N304" s="17"/>
      <c r="O304" s="17"/>
      <c r="P304" s="17"/>
      <c r="Q304" s="17"/>
      <c r="R304" s="17"/>
      <c r="S304" s="17"/>
      <c r="T304" s="17"/>
      <c r="U304" s="17"/>
    </row>
    <row r="305" spans="1:21" x14ac:dyDescent="0.2">
      <c r="A305" s="18"/>
      <c r="I305" s="17"/>
      <c r="J305" s="17"/>
      <c r="K305" s="17"/>
      <c r="L305" s="17"/>
      <c r="M305" s="17"/>
      <c r="N305" s="17"/>
      <c r="O305" s="17"/>
      <c r="P305" s="17"/>
      <c r="Q305" s="17"/>
      <c r="R305" s="17"/>
      <c r="S305" s="17"/>
      <c r="T305" s="17"/>
      <c r="U305" s="17"/>
    </row>
    <row r="306" spans="1:21" x14ac:dyDescent="0.2">
      <c r="A306" s="18"/>
      <c r="I306" s="17"/>
      <c r="J306" s="17"/>
      <c r="K306" s="17"/>
      <c r="L306" s="17"/>
      <c r="M306" s="17"/>
      <c r="N306" s="17"/>
      <c r="O306" s="17"/>
      <c r="P306" s="17"/>
      <c r="Q306" s="17"/>
      <c r="R306" s="17"/>
      <c r="S306" s="17"/>
      <c r="T306" s="17"/>
      <c r="U306" s="17"/>
    </row>
    <row r="307" spans="1:21" x14ac:dyDescent="0.2">
      <c r="A307" s="18"/>
      <c r="I307" s="17"/>
      <c r="J307" s="17"/>
      <c r="K307" s="17"/>
      <c r="L307" s="17"/>
      <c r="M307" s="17"/>
      <c r="N307" s="17"/>
      <c r="O307" s="17"/>
      <c r="P307" s="17"/>
      <c r="Q307" s="17"/>
      <c r="R307" s="17"/>
      <c r="S307" s="17"/>
      <c r="T307" s="17"/>
      <c r="U307" s="17"/>
    </row>
    <row r="308" spans="1:21" x14ac:dyDescent="0.2">
      <c r="I308" s="17"/>
      <c r="J308" s="17"/>
      <c r="K308" s="17"/>
      <c r="L308" s="17"/>
      <c r="M308" s="17"/>
      <c r="N308" s="17"/>
      <c r="O308" s="17"/>
      <c r="P308" s="17"/>
      <c r="Q308" s="17"/>
      <c r="R308" s="17"/>
      <c r="S308" s="17"/>
      <c r="T308" s="17"/>
      <c r="U308" s="17"/>
    </row>
    <row r="309" spans="1:21" x14ac:dyDescent="0.2">
      <c r="I309" s="17"/>
      <c r="J309" s="17"/>
      <c r="K309" s="17"/>
      <c r="L309" s="17"/>
      <c r="M309" s="17"/>
      <c r="N309" s="17"/>
      <c r="O309" s="17"/>
      <c r="P309" s="17"/>
      <c r="Q309" s="17"/>
      <c r="R309" s="17"/>
      <c r="S309" s="17"/>
      <c r="T309" s="17"/>
      <c r="U309" s="17"/>
    </row>
    <row r="310" spans="1:21" ht="15.75" x14ac:dyDescent="0.25">
      <c r="C310" s="15" t="s">
        <v>704</v>
      </c>
      <c r="I310" s="17"/>
      <c r="J310" s="17"/>
      <c r="K310" s="17"/>
      <c r="L310" s="17"/>
      <c r="M310" s="17"/>
      <c r="N310" s="17"/>
      <c r="O310" s="17"/>
      <c r="P310" s="17"/>
      <c r="Q310" s="17"/>
      <c r="R310" s="17"/>
      <c r="S310" s="17"/>
      <c r="T310" s="17"/>
      <c r="U310" s="17"/>
    </row>
    <row r="311" spans="1:21" ht="15.75" x14ac:dyDescent="0.25">
      <c r="C311" s="15" t="s">
        <v>705</v>
      </c>
      <c r="I311" s="17"/>
      <c r="J311" s="17"/>
      <c r="K311" s="17"/>
      <c r="L311" s="17"/>
      <c r="M311" s="17"/>
      <c r="N311" s="17"/>
      <c r="O311" s="17"/>
      <c r="P311" s="17"/>
      <c r="Q311" s="17"/>
      <c r="R311" s="17"/>
      <c r="S311" s="17"/>
      <c r="T311" s="17"/>
      <c r="U311" s="17"/>
    </row>
    <row r="312" spans="1:21" x14ac:dyDescent="0.2">
      <c r="I312" s="17"/>
      <c r="J312" s="17"/>
      <c r="K312" s="17"/>
      <c r="L312" s="17"/>
      <c r="M312" s="17"/>
      <c r="N312" s="17"/>
      <c r="O312" s="17"/>
      <c r="P312" s="17"/>
      <c r="Q312" s="17"/>
      <c r="R312" s="17"/>
      <c r="S312" s="17"/>
      <c r="T312" s="17"/>
      <c r="U312" s="17"/>
    </row>
    <row r="313" spans="1:21" ht="15.75" x14ac:dyDescent="0.25">
      <c r="A313" s="15" t="s">
        <v>560</v>
      </c>
      <c r="I313" s="17"/>
      <c r="J313" s="17"/>
      <c r="K313" s="17"/>
      <c r="L313" s="17"/>
      <c r="M313" s="17"/>
      <c r="N313" s="17"/>
      <c r="O313" s="17"/>
      <c r="P313" s="17"/>
      <c r="Q313" s="17"/>
      <c r="R313" s="17"/>
      <c r="S313" s="17"/>
      <c r="T313" s="17"/>
      <c r="U313" s="17"/>
    </row>
    <row r="314" spans="1:21" ht="15.75" x14ac:dyDescent="0.25">
      <c r="A314" s="14" t="s">
        <v>562</v>
      </c>
      <c r="H314" s="21"/>
      <c r="I314" s="17"/>
      <c r="J314" s="17"/>
      <c r="K314" s="17"/>
      <c r="L314" s="17"/>
      <c r="M314" s="17"/>
      <c r="N314" s="17"/>
      <c r="O314" s="17"/>
      <c r="P314" s="17"/>
      <c r="Q314" s="17"/>
      <c r="R314" s="17"/>
      <c r="S314" s="17"/>
      <c r="T314" s="17"/>
      <c r="U314" s="17"/>
    </row>
    <row r="315" spans="1:21" x14ac:dyDescent="0.2">
      <c r="A315" s="49" t="s">
        <v>561</v>
      </c>
      <c r="I315" s="17"/>
      <c r="J315" s="17"/>
      <c r="K315" s="17"/>
      <c r="L315" s="17"/>
      <c r="M315" s="17"/>
      <c r="N315" s="17"/>
      <c r="O315" s="17"/>
      <c r="P315" s="17"/>
      <c r="Q315" s="17"/>
      <c r="R315" s="17"/>
      <c r="S315" s="17"/>
      <c r="T315" s="17"/>
      <c r="U315" s="17"/>
    </row>
    <row r="316" spans="1:21" x14ac:dyDescent="0.2">
      <c r="I316" s="17"/>
      <c r="J316" s="17"/>
      <c r="K316" s="17"/>
      <c r="L316" s="17"/>
      <c r="M316" s="17"/>
      <c r="N316" s="17"/>
      <c r="O316" s="17"/>
      <c r="P316" s="17"/>
      <c r="Q316" s="17"/>
      <c r="R316" s="17"/>
      <c r="S316" s="17"/>
      <c r="T316" s="17"/>
      <c r="U316" s="17"/>
    </row>
    <row r="317" spans="1:21" x14ac:dyDescent="0.2">
      <c r="I317" s="17"/>
      <c r="J317" s="17"/>
      <c r="K317" s="17"/>
      <c r="L317" s="17"/>
      <c r="M317" s="17"/>
      <c r="N317" s="17"/>
      <c r="O317" s="17"/>
      <c r="P317" s="17"/>
      <c r="Q317" s="17"/>
      <c r="R317" s="17"/>
      <c r="S317" s="17"/>
      <c r="T317" s="17"/>
      <c r="U317" s="17"/>
    </row>
    <row r="318" spans="1:21" x14ac:dyDescent="0.2">
      <c r="I318" s="17"/>
      <c r="J318" s="17"/>
      <c r="K318" s="17"/>
      <c r="L318" s="17"/>
      <c r="M318" s="17"/>
      <c r="N318" s="17"/>
      <c r="O318" s="17"/>
      <c r="P318" s="17"/>
      <c r="Q318" s="17"/>
      <c r="R318" s="17"/>
      <c r="S318" s="17"/>
      <c r="T318" s="17"/>
      <c r="U318" s="17"/>
    </row>
    <row r="319" spans="1:21" ht="15.75" x14ac:dyDescent="0.25">
      <c r="A319" s="1"/>
      <c r="I319" s="17"/>
      <c r="J319" s="17"/>
      <c r="K319" s="17"/>
      <c r="L319" s="17"/>
      <c r="M319" s="17"/>
      <c r="N319" s="17"/>
      <c r="O319" s="17"/>
      <c r="P319" s="17"/>
      <c r="Q319" s="17"/>
      <c r="R319" s="17"/>
      <c r="S319" s="17"/>
      <c r="T319" s="17"/>
      <c r="U319" s="17"/>
    </row>
    <row r="320" spans="1:21" x14ac:dyDescent="0.2">
      <c r="A320" s="50"/>
      <c r="I320" s="17"/>
      <c r="J320" s="17"/>
      <c r="K320" s="17"/>
      <c r="L320" s="17"/>
      <c r="M320" s="17"/>
      <c r="N320" s="17"/>
      <c r="O320" s="17"/>
      <c r="P320" s="17"/>
      <c r="Q320" s="17"/>
      <c r="R320" s="17"/>
      <c r="S320" s="17"/>
      <c r="T320" s="17"/>
      <c r="U320" s="17"/>
    </row>
    <row r="321" spans="1:21" x14ac:dyDescent="0.2">
      <c r="A321" s="51"/>
      <c r="I321" s="17"/>
      <c r="J321" s="17"/>
      <c r="K321" s="17"/>
      <c r="L321" s="17"/>
      <c r="M321" s="17"/>
      <c r="N321" s="17"/>
      <c r="O321" s="17"/>
      <c r="P321" s="17"/>
      <c r="Q321" s="17"/>
      <c r="R321" s="17"/>
      <c r="S321" s="17"/>
      <c r="T321" s="17"/>
      <c r="U321" s="17"/>
    </row>
    <row r="322" spans="1:21" x14ac:dyDescent="0.2">
      <c r="A322" s="51"/>
      <c r="I322" s="17"/>
      <c r="J322" s="17"/>
      <c r="K322" s="17"/>
      <c r="L322" s="17"/>
      <c r="M322" s="17"/>
      <c r="N322" s="17"/>
      <c r="O322" s="17"/>
      <c r="P322" s="17"/>
      <c r="Q322" s="17"/>
      <c r="R322" s="17"/>
      <c r="S322" s="17"/>
      <c r="T322" s="17"/>
      <c r="U322" s="17"/>
    </row>
    <row r="323" spans="1:21" x14ac:dyDescent="0.2">
      <c r="I323" s="17"/>
      <c r="J323" s="17"/>
      <c r="K323" s="17"/>
      <c r="L323" s="17"/>
      <c r="M323" s="17"/>
      <c r="N323" s="17"/>
      <c r="O323" s="17"/>
      <c r="P323" s="17"/>
      <c r="Q323" s="17"/>
      <c r="R323" s="17"/>
      <c r="S323" s="17"/>
      <c r="T323" s="17"/>
      <c r="U323" s="17"/>
    </row>
    <row r="324" spans="1:21" x14ac:dyDescent="0.2">
      <c r="A324" s="50"/>
      <c r="I324" s="17"/>
      <c r="J324" s="17"/>
      <c r="K324" s="17"/>
      <c r="L324" s="17"/>
      <c r="M324" s="17"/>
      <c r="N324" s="17"/>
      <c r="O324" s="17"/>
      <c r="P324" s="17"/>
      <c r="Q324" s="17"/>
      <c r="R324" s="17"/>
      <c r="S324" s="17"/>
      <c r="T324" s="17"/>
      <c r="U324" s="17"/>
    </row>
    <row r="325" spans="1:21" x14ac:dyDescent="0.2">
      <c r="A325" s="50"/>
      <c r="I325" s="17"/>
      <c r="J325" s="17"/>
      <c r="K325" s="17"/>
      <c r="L325" s="17"/>
      <c r="M325" s="17"/>
      <c r="N325" s="17"/>
      <c r="O325" s="17"/>
      <c r="P325" s="17"/>
      <c r="Q325" s="17"/>
      <c r="R325" s="17"/>
      <c r="S325" s="17"/>
      <c r="T325" s="17"/>
      <c r="U325" s="17"/>
    </row>
    <row r="326" spans="1:21" x14ac:dyDescent="0.2">
      <c r="I326" s="17"/>
      <c r="J326" s="17"/>
      <c r="K326" s="17"/>
      <c r="L326" s="17"/>
      <c r="M326" s="17"/>
      <c r="N326" s="17"/>
      <c r="O326" s="17"/>
      <c r="P326" s="17"/>
      <c r="Q326" s="17"/>
      <c r="R326" s="17"/>
      <c r="S326" s="17"/>
      <c r="T326" s="17"/>
      <c r="U326" s="17"/>
    </row>
    <row r="327" spans="1:21" x14ac:dyDescent="0.2">
      <c r="A327" s="52"/>
      <c r="I327" s="17"/>
      <c r="J327" s="17"/>
      <c r="K327" s="17"/>
      <c r="L327" s="17"/>
      <c r="M327" s="17"/>
      <c r="N327" s="17"/>
      <c r="O327" s="17"/>
      <c r="P327" s="17"/>
      <c r="Q327" s="17"/>
      <c r="R327" s="17"/>
      <c r="S327" s="17"/>
      <c r="T327" s="17"/>
      <c r="U327" s="17"/>
    </row>
    <row r="328" spans="1:21" x14ac:dyDescent="0.2">
      <c r="A328" s="51"/>
      <c r="I328" s="17"/>
      <c r="J328" s="17"/>
      <c r="K328" s="17"/>
      <c r="L328" s="17"/>
      <c r="M328" s="17"/>
      <c r="N328" s="17"/>
      <c r="O328" s="17"/>
      <c r="P328" s="17"/>
      <c r="Q328" s="17"/>
      <c r="R328" s="17"/>
      <c r="S328" s="17"/>
      <c r="T328" s="17"/>
      <c r="U328" s="17"/>
    </row>
    <row r="329" spans="1:21" ht="15.75" x14ac:dyDescent="0.25">
      <c r="A329" s="53"/>
      <c r="I329" s="17"/>
      <c r="J329" s="17"/>
      <c r="K329" s="17"/>
      <c r="L329" s="17"/>
      <c r="M329" s="17"/>
      <c r="N329" s="17"/>
      <c r="O329" s="17"/>
      <c r="P329" s="17"/>
      <c r="Q329" s="17"/>
      <c r="R329" s="17"/>
      <c r="S329" s="17"/>
      <c r="T329" s="17"/>
      <c r="U329" s="17"/>
    </row>
    <row r="330" spans="1:21" ht="15.75" x14ac:dyDescent="0.25">
      <c r="A330" s="53"/>
      <c r="I330" s="17"/>
      <c r="J330" s="17"/>
      <c r="K330" s="17"/>
      <c r="L330" s="17"/>
      <c r="M330" s="17"/>
      <c r="N330" s="17"/>
      <c r="O330" s="17"/>
      <c r="P330" s="17"/>
      <c r="Q330" s="17"/>
      <c r="R330" s="17"/>
      <c r="S330" s="17"/>
      <c r="T330" s="17"/>
      <c r="U330" s="17"/>
    </row>
    <row r="331" spans="1:21" ht="15.75" x14ac:dyDescent="0.25">
      <c r="A331" s="53"/>
      <c r="I331" s="17"/>
      <c r="J331" s="17"/>
      <c r="K331" s="17"/>
      <c r="L331" s="17"/>
      <c r="M331" s="17"/>
      <c r="N331" s="17"/>
      <c r="O331" s="17"/>
      <c r="P331" s="17"/>
      <c r="Q331" s="17"/>
      <c r="R331" s="17"/>
      <c r="S331" s="17"/>
      <c r="T331" s="17"/>
      <c r="U331" s="17"/>
    </row>
    <row r="332" spans="1:21" x14ac:dyDescent="0.2">
      <c r="I332" s="17"/>
      <c r="J332" s="17"/>
      <c r="K332" s="17"/>
      <c r="L332" s="17"/>
      <c r="M332" s="17"/>
      <c r="N332" s="17"/>
      <c r="O332" s="17"/>
      <c r="P332" s="17"/>
      <c r="Q332" s="17"/>
      <c r="R332" s="17"/>
      <c r="S332" s="17"/>
      <c r="T332" s="17"/>
      <c r="U332" s="17"/>
    </row>
    <row r="333" spans="1:21" ht="15.75" x14ac:dyDescent="0.25">
      <c r="A333" s="53"/>
      <c r="I333" s="17"/>
      <c r="J333" s="17"/>
      <c r="K333" s="17"/>
      <c r="L333" s="17"/>
      <c r="M333" s="17"/>
      <c r="N333" s="17"/>
      <c r="O333" s="17"/>
      <c r="P333" s="17"/>
      <c r="Q333" s="17"/>
      <c r="R333" s="17"/>
      <c r="S333" s="17"/>
      <c r="T333" s="17"/>
      <c r="U333" s="17"/>
    </row>
    <row r="334" spans="1:21" ht="15.75" x14ac:dyDescent="0.25">
      <c r="A334" s="53"/>
      <c r="I334" s="17"/>
      <c r="J334" s="17"/>
      <c r="K334" s="17"/>
      <c r="L334" s="17"/>
      <c r="M334" s="17"/>
      <c r="N334" s="17"/>
      <c r="O334" s="17"/>
      <c r="P334" s="17"/>
      <c r="Q334" s="17"/>
      <c r="R334" s="17"/>
      <c r="S334" s="17"/>
      <c r="T334" s="17"/>
      <c r="U334" s="17"/>
    </row>
    <row r="335" spans="1:21" x14ac:dyDescent="0.2">
      <c r="I335" s="17"/>
      <c r="J335" s="17"/>
      <c r="K335" s="17"/>
      <c r="L335" s="17"/>
      <c r="M335" s="17"/>
      <c r="N335" s="17"/>
      <c r="O335" s="17"/>
      <c r="P335" s="17"/>
      <c r="Q335" s="17"/>
      <c r="R335" s="17"/>
      <c r="S335" s="17"/>
      <c r="T335" s="17"/>
      <c r="U335" s="17"/>
    </row>
    <row r="336" spans="1:21" x14ac:dyDescent="0.2">
      <c r="I336" s="17"/>
      <c r="J336" s="17"/>
      <c r="K336" s="17"/>
      <c r="L336" s="17"/>
      <c r="M336" s="17"/>
      <c r="N336" s="17"/>
      <c r="O336" s="17"/>
      <c r="P336" s="17"/>
      <c r="Q336" s="17"/>
      <c r="R336" s="17"/>
      <c r="S336" s="17"/>
      <c r="T336" s="17"/>
      <c r="U336" s="17"/>
    </row>
    <row r="337" spans="5:21" x14ac:dyDescent="0.2">
      <c r="I337" s="17"/>
      <c r="J337" s="17"/>
      <c r="K337" s="17"/>
      <c r="L337" s="17"/>
      <c r="M337" s="17"/>
      <c r="N337" s="17"/>
      <c r="O337" s="17"/>
      <c r="P337" s="17"/>
      <c r="Q337" s="17"/>
      <c r="R337" s="17"/>
      <c r="S337" s="17"/>
      <c r="T337" s="17"/>
      <c r="U337" s="17"/>
    </row>
    <row r="338" spans="5:21" ht="15.75" x14ac:dyDescent="0.25">
      <c r="E338" s="198" t="s">
        <v>568</v>
      </c>
      <c r="F338" s="199"/>
      <c r="G338" s="199"/>
      <c r="H338" s="199"/>
      <c r="I338" s="17"/>
      <c r="J338" s="17"/>
      <c r="K338" s="17"/>
      <c r="L338" s="17"/>
      <c r="M338" s="17"/>
      <c r="N338" s="17"/>
      <c r="O338" s="17"/>
      <c r="P338" s="17"/>
      <c r="Q338" s="17"/>
      <c r="R338" s="17"/>
      <c r="S338" s="17"/>
      <c r="T338" s="17"/>
      <c r="U338" s="17"/>
    </row>
    <row r="339" spans="5:21" x14ac:dyDescent="0.2">
      <c r="E339" s="199"/>
      <c r="F339" s="199"/>
      <c r="G339" s="199"/>
      <c r="H339" s="199"/>
      <c r="I339" s="17"/>
      <c r="J339" s="17"/>
      <c r="K339" s="17"/>
      <c r="L339" s="17"/>
      <c r="M339" s="17"/>
      <c r="N339" s="17"/>
      <c r="O339" s="17"/>
      <c r="P339" s="17"/>
      <c r="Q339" s="17"/>
      <c r="R339" s="17"/>
      <c r="S339" s="17"/>
      <c r="T339" s="17"/>
      <c r="U339" s="17"/>
    </row>
    <row r="340" spans="5:21" ht="15.75" x14ac:dyDescent="0.25">
      <c r="E340" s="200" t="s">
        <v>572</v>
      </c>
      <c r="F340" s="199"/>
      <c r="G340" s="199"/>
      <c r="H340" s="199"/>
      <c r="I340" s="17"/>
      <c r="J340" s="17"/>
      <c r="K340" s="17"/>
      <c r="L340" s="17"/>
      <c r="M340" s="17"/>
      <c r="N340" s="17"/>
      <c r="O340" s="17"/>
      <c r="P340" s="17"/>
      <c r="Q340" s="17"/>
      <c r="R340" s="17"/>
      <c r="S340" s="17"/>
      <c r="T340" s="17"/>
      <c r="U340" s="17"/>
    </row>
    <row r="341" spans="5:21" ht="15.75" x14ac:dyDescent="0.25">
      <c r="E341" s="201" t="s">
        <v>563</v>
      </c>
      <c r="F341" s="199"/>
      <c r="G341" s="199"/>
      <c r="H341" s="199"/>
      <c r="I341" s="17"/>
      <c r="J341" s="17"/>
      <c r="K341" s="17"/>
      <c r="L341" s="17"/>
      <c r="M341" s="17"/>
      <c r="N341" s="17"/>
      <c r="O341" s="17"/>
      <c r="P341" s="17"/>
      <c r="Q341" s="17"/>
      <c r="R341" s="17"/>
      <c r="S341" s="17"/>
      <c r="T341" s="17"/>
      <c r="U341" s="17"/>
    </row>
    <row r="342" spans="5:21" ht="15.75" x14ac:dyDescent="0.25">
      <c r="E342" s="201" t="s">
        <v>564</v>
      </c>
      <c r="F342" s="199"/>
      <c r="G342" s="199"/>
      <c r="H342" s="199"/>
      <c r="I342" s="17"/>
      <c r="J342" s="17"/>
      <c r="K342" s="17"/>
      <c r="L342" s="17"/>
      <c r="M342" s="17"/>
      <c r="N342" s="17"/>
      <c r="O342" s="17"/>
      <c r="P342" s="17"/>
      <c r="Q342" s="17"/>
      <c r="R342" s="17"/>
      <c r="S342" s="17"/>
      <c r="T342" s="17"/>
      <c r="U342" s="17"/>
    </row>
    <row r="343" spans="5:21" ht="15.75" x14ac:dyDescent="0.25">
      <c r="E343" s="201" t="s">
        <v>565</v>
      </c>
      <c r="F343" s="199"/>
      <c r="G343" s="199"/>
      <c r="H343" s="199"/>
      <c r="I343" s="17"/>
      <c r="J343" s="17"/>
      <c r="K343" s="17"/>
      <c r="L343" s="17"/>
      <c r="M343" s="17"/>
      <c r="N343" s="17"/>
      <c r="O343" s="17"/>
      <c r="P343" s="17"/>
      <c r="Q343" s="17"/>
      <c r="R343" s="17"/>
      <c r="S343" s="17"/>
      <c r="T343" s="17"/>
      <c r="U343" s="17"/>
    </row>
    <row r="344" spans="5:21" ht="15.75" x14ac:dyDescent="0.25">
      <c r="E344" s="201" t="s">
        <v>566</v>
      </c>
      <c r="F344" s="199"/>
      <c r="G344" s="199"/>
      <c r="H344" s="199"/>
      <c r="I344" s="17"/>
      <c r="J344" s="17"/>
      <c r="K344" s="17"/>
      <c r="L344" s="17"/>
      <c r="M344" s="17"/>
      <c r="N344" s="17"/>
      <c r="O344" s="17"/>
      <c r="P344" s="17"/>
      <c r="Q344" s="17"/>
      <c r="R344" s="17"/>
      <c r="S344" s="17"/>
      <c r="T344" s="17"/>
      <c r="U344" s="17"/>
    </row>
    <row r="345" spans="5:21" ht="15.75" x14ac:dyDescent="0.25">
      <c r="E345" s="201" t="s">
        <v>567</v>
      </c>
      <c r="F345" s="199"/>
      <c r="G345" s="199"/>
      <c r="H345" s="199"/>
      <c r="I345" s="17"/>
      <c r="J345" s="17"/>
      <c r="K345" s="17"/>
      <c r="L345" s="17"/>
      <c r="M345" s="17"/>
      <c r="N345" s="17"/>
      <c r="O345" s="17"/>
      <c r="P345" s="17"/>
      <c r="Q345" s="17"/>
      <c r="R345" s="17"/>
      <c r="S345" s="17"/>
      <c r="T345" s="17"/>
      <c r="U345" s="17"/>
    </row>
    <row r="346" spans="5:21" ht="15.75" x14ac:dyDescent="0.25">
      <c r="E346" s="201" t="s">
        <v>569</v>
      </c>
      <c r="F346" s="199"/>
      <c r="G346" s="199"/>
      <c r="H346" s="199"/>
      <c r="I346" s="17"/>
      <c r="J346" s="17"/>
      <c r="K346" s="17"/>
      <c r="L346" s="17"/>
      <c r="M346" s="17"/>
      <c r="N346" s="17"/>
      <c r="O346" s="17"/>
      <c r="P346" s="17"/>
      <c r="Q346" s="17"/>
      <c r="R346" s="17"/>
      <c r="S346" s="17"/>
      <c r="T346" s="17"/>
      <c r="U346" s="17"/>
    </row>
    <row r="347" spans="5:21" ht="15.75" x14ac:dyDescent="0.25">
      <c r="E347" s="201" t="s">
        <v>570</v>
      </c>
      <c r="F347" s="199"/>
      <c r="G347" s="199"/>
      <c r="H347" s="199"/>
      <c r="I347" s="17"/>
      <c r="J347" s="17"/>
      <c r="K347" s="17"/>
      <c r="L347" s="17"/>
      <c r="M347" s="17"/>
      <c r="N347" s="17"/>
      <c r="O347" s="17"/>
      <c r="P347" s="17"/>
      <c r="Q347" s="17"/>
      <c r="R347" s="17"/>
      <c r="S347" s="17"/>
      <c r="T347" s="17"/>
      <c r="U347" s="17"/>
    </row>
    <row r="348" spans="5:21" ht="15.75" x14ac:dyDescent="0.25">
      <c r="E348" s="201" t="s">
        <v>571</v>
      </c>
      <c r="F348" s="199"/>
      <c r="G348" s="199"/>
      <c r="H348" s="199"/>
      <c r="I348" s="17"/>
      <c r="J348" s="17"/>
      <c r="K348" s="17"/>
      <c r="L348" s="17"/>
      <c r="M348" s="17"/>
      <c r="N348" s="17"/>
      <c r="O348" s="17"/>
      <c r="P348" s="17"/>
      <c r="Q348" s="17"/>
      <c r="R348" s="17"/>
      <c r="S348" s="17"/>
      <c r="T348" s="17"/>
      <c r="U348" s="17"/>
    </row>
    <row r="349" spans="5:21" x14ac:dyDescent="0.2">
      <c r="E349" s="14" t="s">
        <v>0</v>
      </c>
      <c r="I349" s="17"/>
      <c r="J349" s="17"/>
      <c r="K349" s="17"/>
      <c r="L349" s="17"/>
      <c r="M349" s="17"/>
      <c r="N349" s="17"/>
      <c r="O349" s="17"/>
      <c r="P349" s="17"/>
      <c r="Q349" s="17"/>
      <c r="R349" s="17"/>
      <c r="S349" s="17"/>
      <c r="T349" s="17"/>
      <c r="U349" s="17"/>
    </row>
    <row r="350" spans="5:21" x14ac:dyDescent="0.2">
      <c r="I350" s="17"/>
      <c r="J350" s="17"/>
      <c r="K350" s="17"/>
      <c r="L350" s="17"/>
      <c r="M350" s="17"/>
      <c r="N350" s="17"/>
      <c r="O350" s="17"/>
      <c r="P350" s="17"/>
      <c r="Q350" s="17"/>
      <c r="R350" s="17"/>
      <c r="S350" s="17"/>
      <c r="T350" s="17"/>
      <c r="U350" s="17"/>
    </row>
    <row r="351" spans="5:21" ht="15.75" x14ac:dyDescent="0.25">
      <c r="H351" s="21"/>
      <c r="I351" s="17"/>
      <c r="J351" s="17"/>
      <c r="K351" s="17"/>
      <c r="L351" s="17"/>
      <c r="M351" s="17"/>
      <c r="N351" s="17"/>
      <c r="O351" s="17"/>
      <c r="P351" s="17"/>
      <c r="Q351" s="17"/>
      <c r="R351" s="17"/>
      <c r="S351" s="17"/>
      <c r="T351" s="17"/>
      <c r="U351" s="17"/>
    </row>
    <row r="352" spans="5:21" x14ac:dyDescent="0.2">
      <c r="I352" s="17"/>
      <c r="J352" s="17"/>
      <c r="K352" s="17"/>
      <c r="L352" s="17"/>
      <c r="M352" s="17"/>
      <c r="N352" s="17"/>
      <c r="O352" s="17"/>
      <c r="P352" s="17"/>
      <c r="Q352" s="17"/>
      <c r="R352" s="17"/>
      <c r="S352" s="17"/>
      <c r="T352" s="17"/>
      <c r="U352" s="17"/>
    </row>
    <row r="353" spans="1:21" x14ac:dyDescent="0.2">
      <c r="A353" s="52"/>
      <c r="I353" s="17"/>
      <c r="J353" s="17"/>
      <c r="K353" s="17"/>
      <c r="L353" s="17"/>
      <c r="M353" s="17"/>
      <c r="N353" s="17"/>
      <c r="O353" s="17"/>
      <c r="P353" s="17"/>
      <c r="Q353" s="17"/>
      <c r="R353" s="17"/>
      <c r="S353" s="17"/>
      <c r="T353" s="17"/>
      <c r="U353" s="17"/>
    </row>
    <row r="354" spans="1:21" x14ac:dyDescent="0.2">
      <c r="A354" s="51"/>
      <c r="I354" s="17"/>
      <c r="J354" s="17"/>
      <c r="K354" s="17"/>
      <c r="L354" s="17"/>
      <c r="M354" s="17"/>
      <c r="N354" s="17"/>
      <c r="O354" s="17"/>
      <c r="P354" s="17"/>
      <c r="Q354" s="17"/>
      <c r="R354" s="17"/>
      <c r="S354" s="17"/>
      <c r="T354" s="17"/>
      <c r="U354" s="17"/>
    </row>
    <row r="355" spans="1:21" x14ac:dyDescent="0.2">
      <c r="I355" s="17"/>
      <c r="J355" s="17"/>
      <c r="K355" s="17"/>
      <c r="L355" s="17"/>
      <c r="M355" s="17"/>
      <c r="N355" s="17"/>
      <c r="O355" s="17"/>
      <c r="P355" s="17"/>
      <c r="Q355" s="17"/>
      <c r="R355" s="17"/>
      <c r="S355" s="17"/>
      <c r="T355" s="17"/>
      <c r="U355" s="17"/>
    </row>
    <row r="356" spans="1:21" x14ac:dyDescent="0.2">
      <c r="A356" s="51"/>
      <c r="I356" s="17"/>
      <c r="J356" s="17"/>
      <c r="K356" s="17"/>
      <c r="L356" s="17"/>
      <c r="M356" s="17"/>
      <c r="N356" s="17"/>
      <c r="O356" s="17"/>
      <c r="P356" s="17"/>
      <c r="Q356" s="17"/>
      <c r="R356" s="17"/>
      <c r="S356" s="17"/>
      <c r="T356" s="17"/>
      <c r="U356" s="17"/>
    </row>
    <row r="357" spans="1:21" x14ac:dyDescent="0.2">
      <c r="A357" s="51"/>
      <c r="I357" s="17"/>
      <c r="J357" s="17"/>
      <c r="K357" s="17"/>
      <c r="L357" s="17"/>
      <c r="M357" s="17"/>
      <c r="N357" s="17"/>
      <c r="O357" s="17"/>
      <c r="P357" s="17"/>
      <c r="Q357" s="17"/>
      <c r="R357" s="17"/>
      <c r="S357" s="17"/>
      <c r="T357" s="17"/>
      <c r="U357" s="17"/>
    </row>
    <row r="358" spans="1:21" x14ac:dyDescent="0.2">
      <c r="A358" s="51"/>
      <c r="I358" s="17"/>
      <c r="J358" s="17"/>
      <c r="K358" s="17"/>
      <c r="L358" s="17"/>
      <c r="M358" s="17"/>
      <c r="N358" s="17"/>
      <c r="O358" s="17"/>
      <c r="P358" s="17"/>
      <c r="Q358" s="17"/>
      <c r="R358" s="17"/>
      <c r="S358" s="17"/>
      <c r="T358" s="17"/>
      <c r="U358" s="17"/>
    </row>
    <row r="359" spans="1:21" ht="15.75" x14ac:dyDescent="0.25">
      <c r="A359" s="53"/>
      <c r="I359" s="17"/>
      <c r="J359" s="17"/>
      <c r="K359" s="17"/>
      <c r="L359" s="17"/>
      <c r="M359" s="17"/>
      <c r="N359" s="17"/>
      <c r="O359" s="17"/>
      <c r="P359" s="17"/>
      <c r="Q359" s="17"/>
      <c r="R359" s="17"/>
      <c r="S359" s="17"/>
      <c r="T359" s="17"/>
      <c r="U359" s="17"/>
    </row>
    <row r="360" spans="1:21" ht="15.75" x14ac:dyDescent="0.25">
      <c r="A360" s="53"/>
      <c r="I360" s="17"/>
      <c r="J360" s="17"/>
      <c r="K360" s="17"/>
      <c r="L360" s="17"/>
      <c r="M360" s="17"/>
      <c r="N360" s="17"/>
      <c r="O360" s="17"/>
      <c r="P360" s="17"/>
      <c r="Q360" s="17"/>
      <c r="R360" s="17"/>
      <c r="S360" s="17"/>
      <c r="T360" s="17"/>
      <c r="U360" s="17"/>
    </row>
    <row r="361" spans="1:21" ht="15.75" x14ac:dyDescent="0.25">
      <c r="A361" s="53"/>
      <c r="I361" s="17"/>
      <c r="J361" s="17"/>
      <c r="K361" s="17"/>
      <c r="L361" s="17"/>
      <c r="M361" s="17"/>
      <c r="N361" s="17"/>
      <c r="O361" s="17"/>
      <c r="P361" s="17"/>
      <c r="Q361" s="17"/>
      <c r="R361" s="17"/>
      <c r="S361" s="17"/>
      <c r="T361" s="17"/>
      <c r="U361" s="17"/>
    </row>
    <row r="362" spans="1:21" ht="15.75" x14ac:dyDescent="0.25">
      <c r="A362" s="53"/>
      <c r="I362" s="17"/>
      <c r="J362" s="17"/>
      <c r="K362" s="17"/>
      <c r="L362" s="17"/>
      <c r="M362" s="17"/>
      <c r="N362" s="17"/>
      <c r="O362" s="17"/>
      <c r="P362" s="17"/>
      <c r="Q362" s="17"/>
      <c r="R362" s="17"/>
      <c r="S362" s="17"/>
      <c r="T362" s="17"/>
      <c r="U362" s="17"/>
    </row>
    <row r="363" spans="1:21" x14ac:dyDescent="0.2">
      <c r="A363" s="51"/>
      <c r="I363" s="17"/>
      <c r="J363" s="17"/>
      <c r="K363" s="17"/>
      <c r="L363" s="17"/>
      <c r="M363" s="17"/>
      <c r="N363" s="17"/>
      <c r="O363" s="17"/>
      <c r="P363" s="17"/>
      <c r="Q363" s="17"/>
      <c r="R363" s="17"/>
      <c r="S363" s="17"/>
      <c r="T363" s="17"/>
      <c r="U363" s="17"/>
    </row>
    <row r="364" spans="1:21" x14ac:dyDescent="0.2">
      <c r="I364" s="17"/>
      <c r="J364" s="17"/>
      <c r="K364" s="17"/>
      <c r="L364" s="17"/>
      <c r="M364" s="17"/>
      <c r="N364" s="17"/>
      <c r="O364" s="17"/>
      <c r="P364" s="17"/>
      <c r="Q364" s="17"/>
      <c r="R364" s="17"/>
      <c r="S364" s="17"/>
      <c r="T364" s="17"/>
      <c r="U364" s="17"/>
    </row>
    <row r="365" spans="1:21" x14ac:dyDescent="0.2">
      <c r="I365" s="17"/>
      <c r="J365" s="17"/>
      <c r="K365" s="17"/>
      <c r="L365" s="17"/>
      <c r="M365" s="17"/>
      <c r="N365" s="17"/>
      <c r="O365" s="17"/>
      <c r="P365" s="17"/>
      <c r="Q365" s="17"/>
      <c r="R365" s="17"/>
      <c r="S365" s="17"/>
      <c r="T365" s="17"/>
      <c r="U365" s="17"/>
    </row>
    <row r="366" spans="1:21" x14ac:dyDescent="0.2">
      <c r="A366" s="52"/>
      <c r="I366" s="17"/>
      <c r="J366" s="17"/>
      <c r="K366" s="17"/>
      <c r="L366" s="17"/>
      <c r="M366" s="17"/>
      <c r="N366" s="17"/>
      <c r="O366" s="17"/>
      <c r="P366" s="17"/>
      <c r="Q366" s="17"/>
      <c r="R366" s="17"/>
      <c r="S366" s="17"/>
      <c r="T366" s="17"/>
      <c r="U366" s="17"/>
    </row>
    <row r="367" spans="1:21" x14ac:dyDescent="0.2">
      <c r="A367" s="51"/>
      <c r="I367" s="17"/>
      <c r="J367" s="17"/>
      <c r="K367" s="17"/>
      <c r="L367" s="17"/>
      <c r="M367" s="17"/>
      <c r="N367" s="17"/>
      <c r="O367" s="17"/>
      <c r="P367" s="17"/>
      <c r="Q367" s="17"/>
      <c r="R367" s="17"/>
      <c r="S367" s="17"/>
      <c r="T367" s="17"/>
      <c r="U367" s="17"/>
    </row>
    <row r="368" spans="1:21" x14ac:dyDescent="0.2">
      <c r="I368" s="17"/>
      <c r="J368" s="17"/>
      <c r="K368" s="17"/>
      <c r="L368" s="17"/>
      <c r="M368" s="17"/>
      <c r="N368" s="17"/>
      <c r="O368" s="17"/>
      <c r="P368" s="17"/>
      <c r="Q368" s="17"/>
      <c r="R368" s="17"/>
      <c r="S368" s="17"/>
      <c r="T368" s="17"/>
      <c r="U368" s="17"/>
    </row>
    <row r="369" spans="9:21" x14ac:dyDescent="0.2">
      <c r="I369" s="17"/>
      <c r="J369" s="17"/>
      <c r="K369" s="17"/>
      <c r="L369" s="17"/>
      <c r="M369" s="17"/>
      <c r="N369" s="17"/>
      <c r="O369" s="17"/>
      <c r="P369" s="17"/>
      <c r="Q369" s="17"/>
      <c r="R369" s="17"/>
      <c r="S369" s="17"/>
      <c r="T369" s="17"/>
      <c r="U369" s="17"/>
    </row>
    <row r="370" spans="9:21" x14ac:dyDescent="0.2">
      <c r="I370" s="17"/>
      <c r="J370" s="17"/>
      <c r="K370" s="17"/>
      <c r="L370" s="17"/>
      <c r="M370" s="17"/>
      <c r="N370" s="17"/>
      <c r="O370" s="17"/>
      <c r="P370" s="17"/>
      <c r="Q370" s="17"/>
      <c r="R370" s="17"/>
      <c r="S370" s="17"/>
      <c r="T370" s="17"/>
      <c r="U370" s="17"/>
    </row>
    <row r="371" spans="9:21" x14ac:dyDescent="0.2">
      <c r="I371" s="17"/>
      <c r="J371" s="17"/>
      <c r="K371" s="17"/>
      <c r="L371" s="17"/>
      <c r="M371" s="17"/>
      <c r="N371" s="17"/>
      <c r="O371" s="17"/>
      <c r="P371" s="17"/>
      <c r="Q371" s="17"/>
      <c r="R371" s="17"/>
      <c r="S371" s="17"/>
      <c r="T371" s="17"/>
      <c r="U371" s="17"/>
    </row>
    <row r="372" spans="9:21" x14ac:dyDescent="0.2">
      <c r="I372" s="17"/>
      <c r="J372" s="17"/>
      <c r="K372" s="17"/>
      <c r="L372" s="17"/>
      <c r="M372" s="17"/>
      <c r="N372" s="17"/>
      <c r="O372" s="17"/>
      <c r="P372" s="17"/>
      <c r="Q372" s="17"/>
      <c r="R372" s="17"/>
      <c r="S372" s="17"/>
      <c r="T372" s="17"/>
      <c r="U372" s="17"/>
    </row>
    <row r="373" spans="9:21" x14ac:dyDescent="0.2">
      <c r="I373" s="17"/>
      <c r="J373" s="17"/>
      <c r="K373" s="17"/>
      <c r="L373" s="17"/>
      <c r="M373" s="17"/>
      <c r="N373" s="17"/>
      <c r="O373" s="17"/>
      <c r="P373" s="17"/>
      <c r="Q373" s="17"/>
      <c r="R373" s="17"/>
      <c r="S373" s="17"/>
      <c r="T373" s="17"/>
      <c r="U373" s="17"/>
    </row>
    <row r="374" spans="9:21" x14ac:dyDescent="0.2">
      <c r="I374" s="17"/>
      <c r="J374" s="17"/>
      <c r="K374" s="17"/>
      <c r="L374" s="17"/>
      <c r="M374" s="17"/>
      <c r="N374" s="17"/>
      <c r="O374" s="17"/>
      <c r="P374" s="17"/>
      <c r="Q374" s="17"/>
      <c r="R374" s="17"/>
      <c r="S374" s="17"/>
      <c r="T374" s="17"/>
      <c r="U374" s="17"/>
    </row>
    <row r="375" spans="9:21" x14ac:dyDescent="0.2">
      <c r="I375" s="17"/>
      <c r="J375" s="17"/>
      <c r="K375" s="17"/>
      <c r="L375" s="17"/>
      <c r="M375" s="17"/>
      <c r="N375" s="17"/>
      <c r="O375" s="17"/>
      <c r="P375" s="17"/>
      <c r="Q375" s="17"/>
      <c r="R375" s="17"/>
      <c r="S375" s="17"/>
      <c r="T375" s="17"/>
      <c r="U375" s="17"/>
    </row>
    <row r="376" spans="9:21" x14ac:dyDescent="0.2">
      <c r="I376" s="17"/>
      <c r="J376" s="17"/>
      <c r="K376" s="17"/>
      <c r="L376" s="17"/>
      <c r="M376" s="17"/>
      <c r="N376" s="17"/>
      <c r="O376" s="17"/>
      <c r="P376" s="17"/>
      <c r="Q376" s="17"/>
      <c r="R376" s="17"/>
      <c r="S376" s="17"/>
      <c r="T376" s="17"/>
      <c r="U376" s="17"/>
    </row>
    <row r="377" spans="9:21" x14ac:dyDescent="0.2">
      <c r="I377" s="17"/>
      <c r="J377" s="17"/>
      <c r="K377" s="17"/>
      <c r="L377" s="17"/>
      <c r="M377" s="17"/>
      <c r="N377" s="17"/>
      <c r="O377" s="17"/>
      <c r="P377" s="17"/>
      <c r="Q377" s="17"/>
      <c r="R377" s="17"/>
      <c r="S377" s="17"/>
      <c r="T377" s="17"/>
      <c r="U377" s="17"/>
    </row>
    <row r="378" spans="9:21" x14ac:dyDescent="0.2">
      <c r="I378" s="17"/>
      <c r="J378" s="17"/>
      <c r="K378" s="17"/>
      <c r="L378" s="17"/>
      <c r="M378" s="17"/>
      <c r="N378" s="17"/>
      <c r="O378" s="17"/>
      <c r="P378" s="17"/>
      <c r="Q378" s="17"/>
      <c r="R378" s="17"/>
      <c r="S378" s="17"/>
      <c r="T378" s="17"/>
      <c r="U378" s="17"/>
    </row>
    <row r="379" spans="9:21" x14ac:dyDescent="0.2">
      <c r="I379" s="17"/>
      <c r="J379" s="17"/>
      <c r="K379" s="17"/>
      <c r="L379" s="17"/>
      <c r="M379" s="17"/>
      <c r="N379" s="17"/>
      <c r="O379" s="17"/>
      <c r="P379" s="17"/>
      <c r="Q379" s="17"/>
      <c r="R379" s="17"/>
      <c r="S379" s="17"/>
      <c r="T379" s="17"/>
      <c r="U379" s="17"/>
    </row>
    <row r="380" spans="9:21" x14ac:dyDescent="0.2">
      <c r="I380" s="17"/>
      <c r="J380" s="17"/>
      <c r="K380" s="17"/>
      <c r="L380" s="17"/>
      <c r="M380" s="17"/>
      <c r="N380" s="17"/>
      <c r="O380" s="17"/>
      <c r="P380" s="17"/>
      <c r="Q380" s="17"/>
      <c r="R380" s="17"/>
      <c r="S380" s="17"/>
      <c r="T380" s="17"/>
      <c r="U380" s="17"/>
    </row>
    <row r="381" spans="9:21" x14ac:dyDescent="0.2">
      <c r="I381" s="17"/>
      <c r="J381" s="17"/>
      <c r="K381" s="17"/>
      <c r="L381" s="17"/>
      <c r="M381" s="17"/>
      <c r="N381" s="17"/>
      <c r="O381" s="17"/>
      <c r="P381" s="17"/>
      <c r="Q381" s="17"/>
      <c r="R381" s="17"/>
      <c r="S381" s="17"/>
      <c r="T381" s="17"/>
      <c r="U381" s="17"/>
    </row>
    <row r="382" spans="9:21" x14ac:dyDescent="0.2">
      <c r="I382" s="17"/>
      <c r="J382" s="17"/>
      <c r="K382" s="17"/>
      <c r="L382" s="17"/>
      <c r="M382" s="17"/>
      <c r="N382" s="17"/>
      <c r="O382" s="17"/>
      <c r="P382" s="17"/>
      <c r="Q382" s="17"/>
      <c r="R382" s="17"/>
      <c r="S382" s="17"/>
      <c r="T382" s="17"/>
      <c r="U382" s="17"/>
    </row>
    <row r="383" spans="9:21" x14ac:dyDescent="0.2">
      <c r="I383" s="17"/>
      <c r="J383" s="17"/>
      <c r="K383" s="17"/>
      <c r="L383" s="17"/>
      <c r="M383" s="17"/>
      <c r="N383" s="17"/>
      <c r="O383" s="17"/>
      <c r="P383" s="17"/>
      <c r="Q383" s="17"/>
      <c r="R383" s="17"/>
      <c r="S383" s="17"/>
      <c r="T383" s="17"/>
      <c r="U383" s="17"/>
    </row>
    <row r="384" spans="9:21" x14ac:dyDescent="0.2">
      <c r="I384" s="17"/>
      <c r="J384" s="17"/>
      <c r="K384" s="17"/>
      <c r="L384" s="17"/>
      <c r="M384" s="17"/>
      <c r="N384" s="17"/>
      <c r="O384" s="17"/>
      <c r="P384" s="17"/>
      <c r="Q384" s="17"/>
      <c r="R384" s="17"/>
      <c r="S384" s="17"/>
      <c r="T384" s="17"/>
      <c r="U384" s="17"/>
    </row>
    <row r="385" spans="2:21" x14ac:dyDescent="0.2">
      <c r="I385" s="17"/>
      <c r="J385" s="17"/>
      <c r="K385" s="17"/>
      <c r="L385" s="17"/>
      <c r="M385" s="17"/>
      <c r="N385" s="17"/>
      <c r="O385" s="17"/>
      <c r="P385" s="17"/>
      <c r="Q385" s="17"/>
      <c r="R385" s="17"/>
      <c r="S385" s="17"/>
      <c r="T385" s="17"/>
      <c r="U385" s="17"/>
    </row>
    <row r="386" spans="2:21" x14ac:dyDescent="0.2">
      <c r="I386" s="17"/>
      <c r="J386" s="17"/>
      <c r="K386" s="17"/>
      <c r="L386" s="17"/>
      <c r="M386" s="17"/>
      <c r="N386" s="17"/>
      <c r="O386" s="17"/>
      <c r="P386" s="17"/>
      <c r="Q386" s="17"/>
      <c r="R386" s="17"/>
      <c r="S386" s="17"/>
      <c r="T386" s="17"/>
      <c r="U386" s="17"/>
    </row>
    <row r="387" spans="2:21" x14ac:dyDescent="0.2">
      <c r="I387" s="17"/>
      <c r="J387" s="17"/>
      <c r="K387" s="17"/>
      <c r="L387" s="17"/>
      <c r="M387" s="17"/>
      <c r="N387" s="17"/>
      <c r="O387" s="17"/>
      <c r="P387" s="17"/>
      <c r="Q387" s="17"/>
      <c r="R387" s="17"/>
      <c r="S387" s="17"/>
      <c r="T387" s="17"/>
      <c r="U387" s="17"/>
    </row>
    <row r="388" spans="2:21" ht="15.75" x14ac:dyDescent="0.25">
      <c r="H388" s="21"/>
      <c r="I388" s="17"/>
      <c r="J388" s="17"/>
      <c r="K388" s="17"/>
      <c r="L388" s="17"/>
      <c r="M388" s="17"/>
      <c r="N388" s="17"/>
      <c r="O388" s="17"/>
      <c r="P388" s="17"/>
      <c r="Q388" s="17"/>
      <c r="R388" s="17"/>
      <c r="S388" s="17"/>
      <c r="T388" s="17"/>
      <c r="U388" s="17"/>
    </row>
    <row r="389" spans="2:21" x14ac:dyDescent="0.2">
      <c r="I389" s="17"/>
      <c r="J389" s="17"/>
      <c r="K389" s="17"/>
      <c r="L389" s="17"/>
      <c r="M389" s="17"/>
      <c r="N389" s="17"/>
      <c r="O389" s="17"/>
      <c r="P389" s="17"/>
      <c r="Q389" s="17"/>
      <c r="R389" s="17"/>
      <c r="S389" s="17"/>
      <c r="T389" s="17"/>
      <c r="U389" s="17"/>
    </row>
    <row r="390" spans="2:21" x14ac:dyDescent="0.2">
      <c r="B390" s="14" t="s">
        <v>706</v>
      </c>
      <c r="I390" s="17"/>
      <c r="J390" s="17"/>
      <c r="K390" s="17"/>
      <c r="L390" s="17"/>
      <c r="M390" s="17"/>
      <c r="N390" s="17"/>
      <c r="O390" s="17"/>
      <c r="P390" s="17"/>
      <c r="Q390" s="17"/>
      <c r="R390" s="17"/>
      <c r="S390" s="17"/>
      <c r="T390" s="17"/>
      <c r="U390" s="17"/>
    </row>
    <row r="391" spans="2:21" x14ac:dyDescent="0.2">
      <c r="I391" s="17"/>
      <c r="J391" s="17"/>
      <c r="K391" s="17"/>
      <c r="L391" s="17"/>
      <c r="M391" s="17"/>
      <c r="N391" s="17"/>
      <c r="O391" s="17"/>
      <c r="P391" s="17"/>
      <c r="Q391" s="17"/>
      <c r="R391" s="17"/>
      <c r="S391" s="17"/>
      <c r="T391" s="17"/>
      <c r="U391" s="17"/>
    </row>
    <row r="392" spans="2:21" x14ac:dyDescent="0.2">
      <c r="I392" s="17"/>
      <c r="J392" s="17"/>
      <c r="K392" s="17"/>
      <c r="L392" s="17"/>
      <c r="M392" s="17"/>
      <c r="N392" s="17"/>
      <c r="O392" s="17"/>
      <c r="P392" s="17"/>
      <c r="Q392" s="17"/>
      <c r="R392" s="17"/>
      <c r="S392" s="17"/>
      <c r="T392" s="17"/>
      <c r="U392" s="17"/>
    </row>
    <row r="393" spans="2:21" x14ac:dyDescent="0.2">
      <c r="I393" s="17"/>
      <c r="J393" s="17"/>
      <c r="K393" s="17"/>
      <c r="L393" s="17"/>
      <c r="M393" s="17"/>
      <c r="N393" s="17"/>
      <c r="O393" s="17"/>
      <c r="P393" s="17"/>
      <c r="Q393" s="17"/>
      <c r="R393" s="17"/>
      <c r="S393" s="17"/>
      <c r="T393" s="17"/>
      <c r="U393" s="17"/>
    </row>
    <row r="394" spans="2:21" x14ac:dyDescent="0.2">
      <c r="I394" s="17"/>
      <c r="J394" s="17"/>
      <c r="K394" s="17"/>
      <c r="L394" s="17"/>
      <c r="M394" s="17"/>
      <c r="N394" s="17"/>
      <c r="O394" s="17"/>
      <c r="P394" s="17"/>
      <c r="Q394" s="17"/>
      <c r="R394" s="17"/>
      <c r="S394" s="17"/>
      <c r="T394" s="17"/>
      <c r="U394" s="17"/>
    </row>
    <row r="395" spans="2:21" x14ac:dyDescent="0.2">
      <c r="I395" s="17"/>
      <c r="J395" s="17"/>
      <c r="K395" s="17"/>
      <c r="L395" s="17"/>
      <c r="M395" s="17"/>
      <c r="N395" s="17"/>
      <c r="O395" s="17"/>
      <c r="P395" s="17"/>
      <c r="Q395" s="17"/>
      <c r="R395" s="17"/>
      <c r="S395" s="17"/>
      <c r="T395" s="17"/>
      <c r="U395" s="17"/>
    </row>
    <row r="396" spans="2:21" x14ac:dyDescent="0.2">
      <c r="I396" s="17"/>
      <c r="J396" s="17"/>
      <c r="K396" s="17"/>
      <c r="L396" s="17"/>
      <c r="M396" s="17"/>
      <c r="N396" s="17"/>
      <c r="O396" s="17"/>
      <c r="P396" s="17"/>
      <c r="Q396" s="17"/>
      <c r="R396" s="17"/>
      <c r="S396" s="17"/>
      <c r="T396" s="17"/>
      <c r="U396" s="17"/>
    </row>
    <row r="397" spans="2:21" x14ac:dyDescent="0.2">
      <c r="I397" s="17"/>
      <c r="J397" s="17"/>
      <c r="K397" s="17"/>
      <c r="L397" s="17"/>
      <c r="M397" s="17"/>
      <c r="N397" s="17"/>
      <c r="O397" s="17"/>
      <c r="P397" s="17"/>
      <c r="Q397" s="17"/>
      <c r="R397" s="17"/>
      <c r="S397" s="17"/>
      <c r="T397" s="17"/>
      <c r="U397" s="17"/>
    </row>
    <row r="398" spans="2:21" x14ac:dyDescent="0.2">
      <c r="I398" s="17"/>
      <c r="J398" s="17"/>
      <c r="K398" s="17"/>
      <c r="L398" s="17"/>
      <c r="M398" s="17"/>
      <c r="N398" s="17"/>
      <c r="O398" s="17"/>
      <c r="P398" s="17"/>
      <c r="Q398" s="17"/>
      <c r="R398" s="17"/>
      <c r="S398" s="17"/>
      <c r="T398" s="17"/>
      <c r="U398" s="17"/>
    </row>
    <row r="399" spans="2:21" x14ac:dyDescent="0.2">
      <c r="I399" s="17"/>
      <c r="J399" s="17"/>
      <c r="K399" s="17"/>
      <c r="L399" s="17"/>
      <c r="M399" s="17"/>
      <c r="N399" s="17"/>
      <c r="O399" s="17"/>
      <c r="P399" s="17"/>
      <c r="Q399" s="17"/>
      <c r="R399" s="17"/>
      <c r="S399" s="17"/>
      <c r="T399" s="17"/>
      <c r="U399" s="17"/>
    </row>
    <row r="400" spans="2:21" x14ac:dyDescent="0.2">
      <c r="I400" s="17"/>
      <c r="J400" s="17"/>
      <c r="K400" s="17"/>
      <c r="L400" s="17"/>
      <c r="M400" s="17"/>
      <c r="N400" s="17"/>
      <c r="O400" s="17"/>
      <c r="P400" s="17"/>
      <c r="Q400" s="17"/>
      <c r="R400" s="17"/>
      <c r="S400" s="17"/>
      <c r="T400" s="17"/>
      <c r="U400" s="17"/>
    </row>
    <row r="401" spans="9:21" x14ac:dyDescent="0.2">
      <c r="I401" s="17"/>
      <c r="J401" s="17"/>
      <c r="K401" s="17"/>
      <c r="L401" s="17"/>
      <c r="M401" s="17"/>
      <c r="N401" s="17"/>
      <c r="O401" s="17"/>
      <c r="P401" s="17"/>
      <c r="Q401" s="17"/>
      <c r="R401" s="17"/>
      <c r="S401" s="17"/>
      <c r="T401" s="17"/>
      <c r="U401" s="17"/>
    </row>
    <row r="402" spans="9:21" x14ac:dyDescent="0.2">
      <c r="I402" s="17"/>
      <c r="J402" s="17"/>
      <c r="K402" s="17"/>
      <c r="L402" s="17"/>
      <c r="M402" s="17"/>
      <c r="N402" s="17"/>
      <c r="O402" s="17"/>
      <c r="P402" s="17"/>
      <c r="Q402" s="17"/>
      <c r="R402" s="17"/>
      <c r="S402" s="17"/>
      <c r="T402" s="17"/>
      <c r="U402" s="17"/>
    </row>
    <row r="403" spans="9:21" x14ac:dyDescent="0.2">
      <c r="M403" s="17"/>
      <c r="N403" s="17"/>
      <c r="O403" s="17"/>
      <c r="P403" s="17"/>
      <c r="Q403" s="17"/>
      <c r="R403" s="17"/>
      <c r="S403" s="17"/>
      <c r="T403" s="17"/>
      <c r="U403" s="17"/>
    </row>
    <row r="404" spans="9:21" x14ac:dyDescent="0.2">
      <c r="M404" s="17"/>
      <c r="N404" s="17"/>
      <c r="O404" s="17"/>
      <c r="P404" s="17"/>
      <c r="Q404" s="17"/>
      <c r="R404" s="17"/>
      <c r="S404" s="17"/>
      <c r="T404" s="17"/>
      <c r="U404" s="17"/>
    </row>
    <row r="405" spans="9:21" x14ac:dyDescent="0.2">
      <c r="M405" s="17"/>
      <c r="N405" s="17"/>
      <c r="O405" s="17"/>
      <c r="P405" s="17"/>
      <c r="Q405" s="17"/>
      <c r="R405" s="17"/>
      <c r="S405" s="17"/>
      <c r="T405" s="17"/>
      <c r="U405" s="17"/>
    </row>
    <row r="406" spans="9:21" x14ac:dyDescent="0.2">
      <c r="M406" s="17"/>
      <c r="N406" s="17"/>
      <c r="O406" s="17"/>
      <c r="P406" s="17"/>
      <c r="Q406" s="17"/>
      <c r="R406" s="17"/>
      <c r="S406" s="17"/>
      <c r="T406" s="17"/>
      <c r="U406" s="17"/>
    </row>
    <row r="407" spans="9:21" x14ac:dyDescent="0.2">
      <c r="M407" s="17"/>
      <c r="N407" s="17"/>
      <c r="O407" s="17"/>
      <c r="P407" s="17"/>
      <c r="Q407" s="17"/>
      <c r="R407" s="17"/>
      <c r="S407" s="17"/>
      <c r="T407" s="17"/>
      <c r="U407" s="17"/>
    </row>
    <row r="408" spans="9:21" x14ac:dyDescent="0.2">
      <c r="M408" s="17"/>
      <c r="N408" s="17"/>
      <c r="O408" s="17"/>
      <c r="P408" s="17"/>
      <c r="Q408" s="17"/>
      <c r="R408" s="17"/>
      <c r="S408" s="17"/>
      <c r="T408" s="17"/>
      <c r="U408" s="17"/>
    </row>
    <row r="409" spans="9:21" x14ac:dyDescent="0.2">
      <c r="M409" s="17"/>
      <c r="N409" s="17"/>
      <c r="O409" s="17"/>
      <c r="P409" s="17"/>
      <c r="Q409" s="17"/>
      <c r="R409" s="17"/>
      <c r="S409" s="17"/>
      <c r="T409" s="17"/>
      <c r="U409" s="17"/>
    </row>
    <row r="410" spans="9:21" x14ac:dyDescent="0.2">
      <c r="I410" s="17"/>
      <c r="J410" s="17"/>
      <c r="K410" s="17"/>
      <c r="L410" s="17"/>
      <c r="M410" s="17"/>
      <c r="N410" s="17"/>
      <c r="O410" s="17"/>
      <c r="P410" s="17"/>
      <c r="Q410" s="17"/>
      <c r="R410" s="17"/>
      <c r="S410" s="17"/>
      <c r="T410" s="17"/>
      <c r="U410" s="17"/>
    </row>
    <row r="411" spans="9:21" x14ac:dyDescent="0.2">
      <c r="I411" s="17"/>
      <c r="J411" s="17"/>
      <c r="K411" s="17"/>
      <c r="L411" s="17"/>
      <c r="M411" s="17"/>
      <c r="N411" s="17"/>
      <c r="O411" s="17"/>
      <c r="P411" s="17"/>
      <c r="Q411" s="17"/>
      <c r="R411" s="17"/>
      <c r="S411" s="17"/>
      <c r="T411" s="17"/>
      <c r="U411" s="17"/>
    </row>
    <row r="412" spans="9:21" x14ac:dyDescent="0.2">
      <c r="I412" s="17"/>
      <c r="J412" s="17"/>
      <c r="K412" s="17"/>
      <c r="L412" s="17"/>
      <c r="M412" s="17"/>
      <c r="N412" s="17"/>
      <c r="O412" s="17"/>
      <c r="P412" s="17"/>
      <c r="Q412" s="17"/>
      <c r="R412" s="17"/>
      <c r="S412" s="17"/>
      <c r="T412" s="17"/>
      <c r="U412" s="17"/>
    </row>
    <row r="413" spans="9:21" x14ac:dyDescent="0.2">
      <c r="J413" s="17"/>
      <c r="K413" s="17"/>
      <c r="L413" s="17"/>
      <c r="M413" s="17"/>
      <c r="N413" s="17"/>
      <c r="O413" s="17"/>
      <c r="P413" s="17"/>
      <c r="Q413" s="17"/>
      <c r="R413" s="17"/>
      <c r="S413" s="17"/>
      <c r="T413" s="17"/>
      <c r="U413" s="17"/>
    </row>
    <row r="414" spans="9:21" x14ac:dyDescent="0.2">
      <c r="J414" s="17"/>
      <c r="K414" s="17"/>
      <c r="L414" s="17"/>
      <c r="M414" s="17"/>
      <c r="N414" s="17"/>
      <c r="O414" s="17"/>
      <c r="P414" s="17"/>
      <c r="Q414" s="17"/>
      <c r="R414" s="17"/>
      <c r="S414" s="17"/>
      <c r="T414" s="17"/>
      <c r="U414" s="17"/>
    </row>
    <row r="415" spans="9:21" x14ac:dyDescent="0.2">
      <c r="J415" s="17"/>
      <c r="K415" s="17"/>
      <c r="L415" s="17"/>
      <c r="M415" s="17"/>
      <c r="N415" s="17"/>
      <c r="O415" s="17"/>
      <c r="P415" s="17"/>
      <c r="Q415" s="17"/>
      <c r="R415" s="17"/>
      <c r="S415" s="17"/>
      <c r="T415" s="17"/>
      <c r="U415" s="17"/>
    </row>
    <row r="416" spans="9:21" x14ac:dyDescent="0.2">
      <c r="J416" s="17"/>
      <c r="K416" s="17"/>
      <c r="L416" s="17"/>
      <c r="M416" s="17"/>
      <c r="N416" s="17"/>
      <c r="O416" s="17"/>
      <c r="P416" s="17"/>
      <c r="Q416" s="17"/>
      <c r="R416" s="17"/>
      <c r="S416" s="17"/>
      <c r="T416" s="17"/>
      <c r="U416" s="17"/>
    </row>
    <row r="417" spans="9:21" x14ac:dyDescent="0.2">
      <c r="J417" s="17"/>
      <c r="K417" s="17"/>
      <c r="L417" s="17"/>
      <c r="M417" s="17"/>
      <c r="N417" s="17"/>
      <c r="O417" s="17"/>
      <c r="P417" s="17"/>
      <c r="Q417" s="17"/>
      <c r="R417" s="17"/>
      <c r="S417" s="17"/>
      <c r="T417" s="17"/>
      <c r="U417" s="17"/>
    </row>
    <row r="418" spans="9:21" x14ac:dyDescent="0.2">
      <c r="I418" s="17"/>
      <c r="J418" s="17"/>
      <c r="K418" s="17"/>
      <c r="L418" s="17"/>
      <c r="M418" s="17"/>
      <c r="N418" s="17"/>
      <c r="O418" s="17"/>
      <c r="P418" s="17"/>
      <c r="Q418" s="17"/>
      <c r="R418" s="17"/>
      <c r="S418" s="17"/>
      <c r="T418" s="17"/>
      <c r="U418" s="17"/>
    </row>
    <row r="419" spans="9:21" x14ac:dyDescent="0.2">
      <c r="I419" s="17"/>
      <c r="J419" s="17"/>
      <c r="K419" s="17"/>
      <c r="L419" s="17"/>
      <c r="M419" s="17"/>
      <c r="N419" s="17"/>
      <c r="O419" s="17"/>
      <c r="P419" s="17"/>
      <c r="Q419" s="17"/>
      <c r="R419" s="17"/>
      <c r="S419" s="17"/>
      <c r="T419" s="17"/>
      <c r="U419" s="17"/>
    </row>
    <row r="420" spans="9:21" x14ac:dyDescent="0.2">
      <c r="I420" s="17"/>
      <c r="J420" s="17"/>
      <c r="K420" s="17"/>
      <c r="L420" s="17"/>
      <c r="M420" s="17"/>
      <c r="N420" s="17"/>
      <c r="O420" s="17"/>
      <c r="P420" s="17"/>
      <c r="Q420" s="17"/>
      <c r="R420" s="17"/>
      <c r="S420" s="17"/>
      <c r="T420" s="17"/>
      <c r="U420" s="17"/>
    </row>
    <row r="421" spans="9:21" x14ac:dyDescent="0.2">
      <c r="I421" s="17"/>
      <c r="J421" s="17"/>
      <c r="K421" s="17"/>
      <c r="L421" s="17"/>
      <c r="M421" s="17"/>
      <c r="N421" s="17"/>
      <c r="O421" s="17"/>
      <c r="P421" s="17"/>
      <c r="Q421" s="17"/>
      <c r="R421" s="17"/>
      <c r="S421" s="17"/>
      <c r="T421" s="17"/>
      <c r="U421" s="17"/>
    </row>
    <row r="422" spans="9:21" x14ac:dyDescent="0.2">
      <c r="I422" s="17"/>
      <c r="J422" s="17"/>
      <c r="K422" s="17"/>
      <c r="L422" s="17"/>
      <c r="M422" s="17"/>
      <c r="N422" s="17"/>
      <c r="O422" s="17"/>
      <c r="P422" s="17"/>
      <c r="Q422" s="17"/>
      <c r="R422" s="17"/>
      <c r="S422" s="17"/>
      <c r="T422" s="17"/>
      <c r="U422" s="17"/>
    </row>
    <row r="423" spans="9:21" x14ac:dyDescent="0.2">
      <c r="I423" s="17"/>
      <c r="J423" s="17"/>
      <c r="K423" s="17"/>
      <c r="L423" s="17"/>
      <c r="M423" s="17"/>
      <c r="N423" s="17"/>
      <c r="O423" s="17"/>
      <c r="P423" s="17"/>
      <c r="Q423" s="17"/>
      <c r="R423" s="17"/>
      <c r="S423" s="17"/>
      <c r="T423" s="17"/>
      <c r="U423" s="17"/>
    </row>
    <row r="424" spans="9:21" x14ac:dyDescent="0.2">
      <c r="I424" s="17"/>
      <c r="J424" s="17"/>
      <c r="K424" s="17"/>
      <c r="L424" s="17"/>
      <c r="M424" s="17"/>
      <c r="N424" s="17"/>
      <c r="O424" s="17"/>
      <c r="P424" s="17"/>
      <c r="Q424" s="17"/>
      <c r="R424" s="17"/>
      <c r="S424" s="17"/>
      <c r="T424" s="17"/>
      <c r="U424" s="17"/>
    </row>
    <row r="425" spans="9:21" x14ac:dyDescent="0.2">
      <c r="I425" s="17"/>
      <c r="J425" s="17"/>
      <c r="K425" s="17"/>
      <c r="L425" s="17"/>
      <c r="M425" s="17"/>
      <c r="N425" s="17"/>
      <c r="O425" s="17"/>
      <c r="P425" s="17"/>
      <c r="Q425" s="17"/>
      <c r="R425" s="17"/>
      <c r="S425" s="17"/>
      <c r="T425" s="17"/>
      <c r="U425" s="17"/>
    </row>
    <row r="426" spans="9:21" x14ac:dyDescent="0.2">
      <c r="I426" s="17"/>
      <c r="J426" s="17"/>
      <c r="K426" s="17"/>
      <c r="L426" s="17"/>
      <c r="M426" s="17"/>
      <c r="N426" s="17"/>
      <c r="O426" s="17"/>
      <c r="P426" s="17"/>
      <c r="Q426" s="17"/>
      <c r="R426" s="17"/>
      <c r="S426" s="17"/>
      <c r="T426" s="17"/>
      <c r="U426" s="17"/>
    </row>
    <row r="427" spans="9:21" x14ac:dyDescent="0.2">
      <c r="I427" s="17"/>
      <c r="J427" s="17"/>
      <c r="K427" s="17"/>
      <c r="L427" s="17"/>
      <c r="M427" s="17"/>
      <c r="N427" s="17"/>
      <c r="O427" s="17"/>
      <c r="P427" s="17"/>
      <c r="Q427" s="17"/>
      <c r="R427" s="17"/>
      <c r="S427" s="17"/>
      <c r="T427" s="17"/>
      <c r="U427" s="17"/>
    </row>
    <row r="428" spans="9:21" x14ac:dyDescent="0.2">
      <c r="I428" s="17"/>
      <c r="J428" s="17"/>
      <c r="K428" s="17"/>
      <c r="L428" s="17"/>
      <c r="M428" s="17"/>
      <c r="N428" s="17"/>
      <c r="O428" s="17"/>
      <c r="P428" s="17"/>
      <c r="Q428" s="17"/>
      <c r="R428" s="17"/>
      <c r="S428" s="17"/>
      <c r="T428" s="17"/>
      <c r="U428" s="17"/>
    </row>
    <row r="429" spans="9:21" x14ac:dyDescent="0.2">
      <c r="I429" s="17"/>
      <c r="J429" s="17"/>
      <c r="K429" s="17"/>
      <c r="L429" s="17"/>
      <c r="M429" s="17"/>
      <c r="N429" s="17"/>
      <c r="O429" s="17"/>
      <c r="P429" s="17"/>
      <c r="Q429" s="17"/>
      <c r="R429" s="17"/>
      <c r="S429" s="17"/>
      <c r="T429" s="17"/>
      <c r="U429" s="17"/>
    </row>
    <row r="430" spans="9:21" x14ac:dyDescent="0.2">
      <c r="I430" s="17"/>
      <c r="J430" s="17"/>
      <c r="K430" s="17"/>
      <c r="L430" s="17"/>
      <c r="M430" s="17"/>
      <c r="N430" s="17"/>
      <c r="O430" s="17"/>
      <c r="P430" s="17"/>
      <c r="Q430" s="17"/>
      <c r="R430" s="17"/>
      <c r="S430" s="17"/>
      <c r="T430" s="17"/>
      <c r="U430" s="17"/>
    </row>
    <row r="431" spans="9:21" x14ac:dyDescent="0.2">
      <c r="I431" s="17"/>
      <c r="J431" s="17"/>
      <c r="K431" s="17"/>
      <c r="L431" s="17"/>
      <c r="M431" s="17"/>
      <c r="N431" s="17"/>
      <c r="O431" s="17"/>
      <c r="P431" s="17"/>
      <c r="Q431" s="17"/>
      <c r="R431" s="17"/>
      <c r="S431" s="17"/>
      <c r="T431" s="17"/>
      <c r="U431" s="17"/>
    </row>
    <row r="432" spans="9:21" x14ac:dyDescent="0.2">
      <c r="I432" s="17"/>
      <c r="J432" s="17"/>
      <c r="K432" s="17"/>
      <c r="L432" s="17"/>
      <c r="M432" s="17"/>
      <c r="N432" s="17"/>
      <c r="O432" s="17"/>
      <c r="P432" s="17"/>
      <c r="Q432" s="17"/>
      <c r="R432" s="17"/>
      <c r="S432" s="17"/>
      <c r="T432" s="17"/>
      <c r="U432" s="17"/>
    </row>
    <row r="433" spans="9:21" x14ac:dyDescent="0.2">
      <c r="I433" s="17"/>
      <c r="J433" s="17"/>
      <c r="K433" s="17"/>
      <c r="L433" s="17"/>
      <c r="M433" s="17"/>
      <c r="N433" s="17"/>
      <c r="O433" s="17"/>
      <c r="P433" s="17"/>
      <c r="Q433" s="17"/>
      <c r="R433" s="17"/>
      <c r="S433" s="17"/>
      <c r="T433" s="17"/>
      <c r="U433" s="17"/>
    </row>
    <row r="434" spans="9:21" x14ac:dyDescent="0.2">
      <c r="I434" s="17"/>
      <c r="J434" s="17"/>
      <c r="K434" s="17"/>
      <c r="L434" s="17"/>
      <c r="M434" s="17"/>
      <c r="N434" s="17"/>
      <c r="O434" s="17"/>
      <c r="P434" s="17"/>
      <c r="Q434" s="17"/>
      <c r="R434" s="17"/>
      <c r="S434" s="17"/>
      <c r="T434" s="17"/>
      <c r="U434" s="17"/>
    </row>
    <row r="435" spans="9:21" x14ac:dyDescent="0.2">
      <c r="I435" s="17"/>
      <c r="J435" s="17"/>
      <c r="K435" s="17"/>
      <c r="L435" s="17"/>
      <c r="M435" s="17"/>
      <c r="N435" s="17"/>
      <c r="O435" s="17"/>
      <c r="P435" s="17"/>
      <c r="Q435" s="17"/>
      <c r="R435" s="17"/>
      <c r="S435" s="17"/>
      <c r="T435" s="17"/>
      <c r="U435" s="17"/>
    </row>
    <row r="436" spans="9:21" x14ac:dyDescent="0.2">
      <c r="I436" s="17"/>
      <c r="J436" s="17"/>
      <c r="K436" s="17"/>
      <c r="L436" s="17"/>
      <c r="M436" s="17"/>
      <c r="N436" s="17"/>
      <c r="O436" s="17"/>
      <c r="P436" s="17"/>
      <c r="Q436" s="17"/>
      <c r="R436" s="17"/>
      <c r="S436" s="17"/>
      <c r="T436" s="17"/>
      <c r="U436" s="17"/>
    </row>
    <row r="437" spans="9:21" x14ac:dyDescent="0.2">
      <c r="I437" s="17"/>
      <c r="J437" s="17"/>
      <c r="K437" s="17"/>
      <c r="L437" s="17"/>
      <c r="M437" s="17"/>
      <c r="N437" s="17"/>
      <c r="O437" s="17"/>
      <c r="P437" s="17"/>
      <c r="Q437" s="17"/>
      <c r="R437" s="17"/>
      <c r="S437" s="17"/>
      <c r="T437" s="17"/>
      <c r="U437" s="17"/>
    </row>
    <row r="438" spans="9:21" x14ac:dyDescent="0.2">
      <c r="I438" s="17"/>
      <c r="J438" s="17"/>
      <c r="K438" s="17"/>
      <c r="L438" s="17"/>
      <c r="M438" s="17"/>
      <c r="N438" s="17"/>
      <c r="O438" s="17"/>
      <c r="P438" s="17"/>
      <c r="Q438" s="17"/>
      <c r="R438" s="17"/>
      <c r="S438" s="17"/>
      <c r="T438" s="17"/>
      <c r="U438" s="17"/>
    </row>
    <row r="439" spans="9:21" x14ac:dyDescent="0.2">
      <c r="I439" s="17"/>
      <c r="J439" s="17"/>
      <c r="K439" s="17"/>
      <c r="L439" s="17"/>
      <c r="M439" s="17"/>
      <c r="N439" s="17"/>
      <c r="O439" s="17"/>
      <c r="P439" s="17"/>
      <c r="Q439" s="17"/>
      <c r="R439" s="17"/>
      <c r="S439" s="17"/>
      <c r="T439" s="17"/>
      <c r="U439" s="17"/>
    </row>
    <row r="440" spans="9:21" x14ac:dyDescent="0.2">
      <c r="I440" s="17"/>
      <c r="J440" s="17"/>
      <c r="K440" s="17"/>
      <c r="L440" s="17"/>
      <c r="M440" s="17"/>
      <c r="N440" s="17"/>
      <c r="O440" s="17"/>
      <c r="P440" s="17"/>
      <c r="Q440" s="17"/>
      <c r="R440" s="17"/>
      <c r="S440" s="17"/>
      <c r="T440" s="17"/>
      <c r="U440" s="17"/>
    </row>
    <row r="441" spans="9:21" x14ac:dyDescent="0.2">
      <c r="I441" s="17"/>
      <c r="J441" s="17"/>
      <c r="K441" s="17"/>
      <c r="L441" s="17"/>
      <c r="M441" s="17"/>
      <c r="N441" s="17"/>
      <c r="O441" s="17"/>
      <c r="P441" s="17"/>
      <c r="Q441" s="17"/>
      <c r="R441" s="17"/>
      <c r="S441" s="17"/>
      <c r="T441" s="17"/>
      <c r="U441" s="17"/>
    </row>
    <row r="442" spans="9:21" x14ac:dyDescent="0.2">
      <c r="I442" s="17"/>
      <c r="J442" s="17"/>
      <c r="K442" s="17"/>
      <c r="L442" s="17"/>
      <c r="M442" s="17"/>
      <c r="N442" s="17"/>
      <c r="O442" s="17"/>
      <c r="P442" s="17"/>
      <c r="Q442" s="17"/>
      <c r="R442" s="17"/>
      <c r="S442" s="17"/>
      <c r="T442" s="17"/>
      <c r="U442" s="17"/>
    </row>
    <row r="443" spans="9:21" x14ac:dyDescent="0.2">
      <c r="I443" s="17"/>
      <c r="J443" s="17"/>
      <c r="K443" s="17"/>
      <c r="L443" s="17"/>
      <c r="M443" s="17"/>
      <c r="N443" s="17"/>
      <c r="O443" s="17"/>
      <c r="P443" s="17"/>
      <c r="Q443" s="17"/>
      <c r="R443" s="17"/>
      <c r="S443" s="17"/>
      <c r="T443" s="17"/>
      <c r="U443" s="17"/>
    </row>
    <row r="444" spans="9:21" x14ac:dyDescent="0.2">
      <c r="I444" s="17"/>
      <c r="J444" s="17"/>
      <c r="K444" s="17"/>
      <c r="L444" s="17"/>
      <c r="M444" s="17"/>
      <c r="N444" s="17"/>
      <c r="O444" s="17"/>
      <c r="P444" s="17"/>
      <c r="Q444" s="17"/>
      <c r="R444" s="17"/>
      <c r="S444" s="17"/>
      <c r="T444" s="17"/>
      <c r="U444" s="17"/>
    </row>
    <row r="445" spans="9:21" x14ac:dyDescent="0.2">
      <c r="I445" s="17"/>
      <c r="J445" s="17"/>
      <c r="K445" s="17"/>
      <c r="L445" s="17"/>
      <c r="M445" s="17"/>
      <c r="N445" s="17"/>
      <c r="O445" s="17"/>
      <c r="P445" s="17"/>
      <c r="Q445" s="17"/>
      <c r="R445" s="17"/>
      <c r="S445" s="17"/>
      <c r="T445" s="17"/>
      <c r="U445" s="17"/>
    </row>
    <row r="446" spans="9:21" x14ac:dyDescent="0.2">
      <c r="I446" s="17"/>
      <c r="J446" s="17"/>
      <c r="K446" s="17"/>
      <c r="L446" s="17"/>
      <c r="M446" s="17"/>
      <c r="N446" s="17"/>
      <c r="O446" s="17"/>
      <c r="P446" s="17"/>
      <c r="Q446" s="17"/>
      <c r="R446" s="17"/>
      <c r="S446" s="17"/>
      <c r="T446" s="17"/>
      <c r="U446" s="17"/>
    </row>
    <row r="447" spans="9:21" x14ac:dyDescent="0.2">
      <c r="I447" s="17"/>
      <c r="J447" s="17"/>
      <c r="K447" s="17"/>
      <c r="L447" s="17"/>
      <c r="M447" s="17"/>
      <c r="N447" s="17"/>
      <c r="O447" s="17"/>
      <c r="P447" s="17"/>
      <c r="Q447" s="17"/>
      <c r="R447" s="17"/>
      <c r="S447" s="17"/>
      <c r="T447" s="17"/>
      <c r="U447" s="17"/>
    </row>
    <row r="448" spans="9:21" x14ac:dyDescent="0.2">
      <c r="I448" s="17"/>
      <c r="J448" s="17"/>
      <c r="K448" s="17"/>
      <c r="L448" s="17"/>
      <c r="M448" s="17"/>
      <c r="N448" s="17"/>
      <c r="O448" s="17"/>
      <c r="P448" s="17"/>
      <c r="Q448" s="17"/>
      <c r="R448" s="17"/>
      <c r="S448" s="17"/>
      <c r="T448" s="17"/>
      <c r="U448" s="17"/>
    </row>
    <row r="449" spans="9:21" x14ac:dyDescent="0.2">
      <c r="I449" s="17"/>
      <c r="J449" s="17"/>
      <c r="K449" s="17"/>
      <c r="L449" s="17"/>
      <c r="M449" s="17"/>
      <c r="N449" s="17"/>
      <c r="O449" s="17"/>
      <c r="P449" s="17"/>
      <c r="Q449" s="17"/>
      <c r="R449" s="17"/>
      <c r="S449" s="17"/>
      <c r="T449" s="17"/>
      <c r="U449" s="17"/>
    </row>
    <row r="450" spans="9:21" x14ac:dyDescent="0.2">
      <c r="I450" s="17"/>
      <c r="J450" s="17"/>
      <c r="K450" s="17"/>
      <c r="L450" s="17"/>
      <c r="M450" s="17"/>
      <c r="N450" s="17"/>
      <c r="O450" s="17"/>
      <c r="P450" s="17"/>
      <c r="Q450" s="17"/>
      <c r="R450" s="17"/>
      <c r="S450" s="17"/>
      <c r="T450" s="17"/>
      <c r="U450" s="17"/>
    </row>
    <row r="451" spans="9:21" x14ac:dyDescent="0.2">
      <c r="J451" s="17"/>
      <c r="K451" s="17"/>
      <c r="L451" s="17"/>
      <c r="M451" s="17"/>
      <c r="N451" s="17"/>
      <c r="O451" s="17"/>
      <c r="P451" s="17"/>
      <c r="Q451" s="17"/>
      <c r="R451" s="17"/>
      <c r="S451" s="17"/>
      <c r="T451" s="17"/>
      <c r="U451" s="17"/>
    </row>
    <row r="452" spans="9:21" x14ac:dyDescent="0.2">
      <c r="J452" s="17"/>
      <c r="K452" s="17"/>
      <c r="L452" s="17"/>
      <c r="M452" s="17"/>
      <c r="N452" s="17"/>
      <c r="O452" s="17"/>
      <c r="P452" s="17"/>
      <c r="Q452" s="17"/>
      <c r="R452" s="17"/>
      <c r="S452" s="17"/>
      <c r="T452" s="17"/>
      <c r="U452" s="17"/>
    </row>
    <row r="453" spans="9:21" x14ac:dyDescent="0.2">
      <c r="J453" s="17"/>
      <c r="K453" s="17"/>
      <c r="L453" s="17"/>
      <c r="M453" s="17"/>
      <c r="N453" s="17"/>
      <c r="O453" s="17"/>
      <c r="P453" s="17"/>
      <c r="Q453" s="17"/>
      <c r="R453" s="17"/>
      <c r="S453" s="17"/>
      <c r="T453" s="17"/>
      <c r="U453" s="17"/>
    </row>
    <row r="454" spans="9:21" x14ac:dyDescent="0.2">
      <c r="J454" s="17"/>
      <c r="K454" s="17"/>
      <c r="L454" s="17"/>
      <c r="M454" s="17"/>
      <c r="N454" s="17"/>
      <c r="O454" s="17"/>
      <c r="P454" s="17"/>
      <c r="Q454" s="17"/>
      <c r="R454" s="17"/>
      <c r="S454" s="17"/>
      <c r="T454" s="17"/>
      <c r="U454" s="17"/>
    </row>
    <row r="455" spans="9:21" x14ac:dyDescent="0.2">
      <c r="J455" s="17"/>
      <c r="K455" s="17"/>
      <c r="L455" s="17"/>
      <c r="M455" s="17"/>
      <c r="N455" s="17"/>
      <c r="O455" s="17"/>
      <c r="P455" s="17"/>
      <c r="Q455" s="17"/>
      <c r="R455" s="17"/>
      <c r="S455" s="17"/>
      <c r="T455" s="17"/>
      <c r="U455" s="17"/>
    </row>
    <row r="456" spans="9:21" x14ac:dyDescent="0.2">
      <c r="I456" s="17"/>
      <c r="J456" s="17"/>
      <c r="K456" s="17"/>
      <c r="L456" s="17"/>
      <c r="M456" s="17"/>
      <c r="N456" s="17"/>
      <c r="O456" s="17"/>
      <c r="P456" s="17"/>
      <c r="Q456" s="17"/>
      <c r="R456" s="17"/>
      <c r="S456" s="17"/>
      <c r="T456" s="17"/>
      <c r="U456" s="17"/>
    </row>
    <row r="457" spans="9:21" x14ac:dyDescent="0.2">
      <c r="I457" s="17"/>
      <c r="J457" s="17"/>
      <c r="K457" s="17"/>
      <c r="L457" s="17"/>
      <c r="M457" s="17"/>
      <c r="N457" s="17"/>
      <c r="O457" s="17"/>
      <c r="P457" s="17"/>
      <c r="Q457" s="17"/>
      <c r="R457" s="17"/>
      <c r="S457" s="17"/>
      <c r="T457" s="17"/>
      <c r="U457" s="17"/>
    </row>
    <row r="458" spans="9:21" x14ac:dyDescent="0.2">
      <c r="I458" s="17"/>
      <c r="J458" s="17"/>
      <c r="K458" s="17"/>
      <c r="L458" s="17"/>
      <c r="M458" s="17"/>
      <c r="N458" s="17"/>
      <c r="O458" s="17"/>
      <c r="P458" s="17"/>
      <c r="Q458" s="17"/>
      <c r="R458" s="17"/>
      <c r="S458" s="17"/>
      <c r="T458" s="17"/>
      <c r="U458" s="17"/>
    </row>
    <row r="459" spans="9:21" x14ac:dyDescent="0.2">
      <c r="I459" s="17"/>
      <c r="J459" s="17"/>
      <c r="K459" s="17"/>
      <c r="L459" s="17"/>
      <c r="M459" s="17"/>
      <c r="N459" s="17"/>
      <c r="O459" s="17"/>
      <c r="P459" s="17"/>
      <c r="Q459" s="17"/>
      <c r="R459" s="17"/>
      <c r="S459" s="17"/>
      <c r="T459" s="17"/>
      <c r="U459" s="17"/>
    </row>
    <row r="460" spans="9:21" x14ac:dyDescent="0.2">
      <c r="I460" s="17"/>
      <c r="J460" s="17"/>
      <c r="K460" s="17"/>
      <c r="L460" s="17"/>
      <c r="M460" s="17"/>
      <c r="N460" s="17"/>
      <c r="O460" s="17"/>
      <c r="P460" s="17"/>
      <c r="Q460" s="17"/>
      <c r="R460" s="17"/>
      <c r="S460" s="17"/>
      <c r="T460" s="17"/>
      <c r="U460" s="17"/>
    </row>
    <row r="461" spans="9:21" x14ac:dyDescent="0.2">
      <c r="I461" s="17"/>
      <c r="J461" s="17"/>
      <c r="K461" s="17"/>
      <c r="L461" s="17"/>
      <c r="M461" s="17"/>
      <c r="N461" s="17"/>
      <c r="O461" s="17"/>
      <c r="P461" s="17"/>
      <c r="Q461" s="17"/>
      <c r="R461" s="17"/>
      <c r="S461" s="17"/>
      <c r="T461" s="17"/>
      <c r="U461" s="17"/>
    </row>
    <row r="462" spans="9:21" x14ac:dyDescent="0.2">
      <c r="I462" s="17"/>
      <c r="J462" s="17"/>
      <c r="K462" s="17"/>
      <c r="L462" s="17"/>
      <c r="M462" s="17"/>
      <c r="N462" s="17"/>
      <c r="O462" s="17"/>
      <c r="P462" s="17"/>
      <c r="Q462" s="17"/>
      <c r="R462" s="17"/>
      <c r="S462" s="17"/>
      <c r="T462" s="17"/>
      <c r="U462" s="17"/>
    </row>
    <row r="463" spans="9:21" x14ac:dyDescent="0.2">
      <c r="I463" s="17"/>
      <c r="J463" s="17"/>
      <c r="K463" s="17"/>
      <c r="L463" s="17"/>
      <c r="M463" s="17"/>
      <c r="N463" s="17"/>
      <c r="O463" s="17"/>
      <c r="P463" s="17"/>
      <c r="Q463" s="17"/>
      <c r="R463" s="17"/>
      <c r="S463" s="17"/>
      <c r="T463" s="17"/>
      <c r="U463" s="17"/>
    </row>
    <row r="464" spans="9:21" x14ac:dyDescent="0.2">
      <c r="I464" s="17"/>
      <c r="J464" s="17"/>
      <c r="K464" s="17"/>
      <c r="L464" s="17"/>
      <c r="M464" s="17"/>
      <c r="N464" s="17"/>
      <c r="O464" s="17"/>
      <c r="P464" s="17"/>
      <c r="Q464" s="17"/>
      <c r="R464" s="17"/>
      <c r="S464" s="17"/>
      <c r="T464" s="17"/>
      <c r="U464" s="17"/>
    </row>
    <row r="465" spans="9:21" x14ac:dyDescent="0.2">
      <c r="I465" s="17"/>
      <c r="J465" s="17"/>
      <c r="K465" s="17"/>
      <c r="L465" s="17"/>
      <c r="M465" s="17"/>
      <c r="N465" s="17"/>
      <c r="O465" s="17"/>
      <c r="P465" s="17"/>
      <c r="Q465" s="17"/>
      <c r="R465" s="17"/>
      <c r="S465" s="17"/>
      <c r="T465" s="17"/>
      <c r="U465" s="17"/>
    </row>
    <row r="466" spans="9:21" x14ac:dyDescent="0.2">
      <c r="I466" s="17"/>
      <c r="J466" s="17"/>
      <c r="K466" s="17"/>
      <c r="L466" s="17"/>
      <c r="M466" s="17"/>
      <c r="N466" s="17"/>
      <c r="O466" s="17"/>
      <c r="P466" s="17"/>
      <c r="Q466" s="17"/>
      <c r="R466" s="17"/>
      <c r="S466" s="17"/>
      <c r="T466" s="17"/>
      <c r="U466" s="17"/>
    </row>
    <row r="467" spans="9:21" x14ac:dyDescent="0.2">
      <c r="I467" s="17"/>
      <c r="J467" s="17"/>
      <c r="K467" s="17"/>
      <c r="L467" s="17"/>
      <c r="M467" s="17"/>
      <c r="N467" s="17"/>
      <c r="O467" s="17"/>
      <c r="P467" s="17"/>
      <c r="Q467" s="17"/>
      <c r="R467" s="17"/>
      <c r="S467" s="17"/>
      <c r="T467" s="17"/>
      <c r="U467" s="17"/>
    </row>
    <row r="468" spans="9:21" x14ac:dyDescent="0.2">
      <c r="I468" s="17"/>
      <c r="J468" s="17"/>
      <c r="K468" s="17"/>
      <c r="L468" s="17"/>
      <c r="M468" s="17"/>
      <c r="N468" s="17"/>
      <c r="O468" s="17"/>
      <c r="P468" s="17"/>
      <c r="Q468" s="17"/>
      <c r="R468" s="17"/>
      <c r="S468" s="17"/>
      <c r="T468" s="17"/>
      <c r="U468" s="17"/>
    </row>
    <row r="469" spans="9:21" x14ac:dyDescent="0.2">
      <c r="I469" s="17"/>
      <c r="J469" s="17"/>
      <c r="K469" s="17"/>
      <c r="L469" s="17"/>
      <c r="M469" s="17"/>
      <c r="N469" s="17"/>
      <c r="O469" s="17"/>
      <c r="P469" s="17"/>
      <c r="Q469" s="17"/>
      <c r="R469" s="17"/>
      <c r="S469" s="17"/>
      <c r="T469" s="17"/>
      <c r="U469" s="17"/>
    </row>
    <row r="470" spans="9:21" x14ac:dyDescent="0.2">
      <c r="I470" s="17"/>
      <c r="J470" s="17"/>
      <c r="K470" s="17"/>
      <c r="L470" s="17"/>
      <c r="M470" s="17"/>
      <c r="N470" s="17"/>
      <c r="O470" s="17"/>
      <c r="P470" s="17"/>
      <c r="Q470" s="17"/>
      <c r="R470" s="17"/>
      <c r="S470" s="17"/>
      <c r="T470" s="17"/>
      <c r="U470" s="17"/>
    </row>
    <row r="471" spans="9:21" x14ac:dyDescent="0.2">
      <c r="I471" s="17"/>
      <c r="J471" s="17"/>
      <c r="K471" s="17"/>
      <c r="L471" s="17"/>
      <c r="M471" s="17"/>
      <c r="N471" s="17"/>
      <c r="O471" s="17"/>
      <c r="P471" s="17"/>
      <c r="Q471" s="17"/>
      <c r="R471" s="17"/>
      <c r="S471" s="17"/>
      <c r="T471" s="17"/>
      <c r="U471" s="17"/>
    </row>
    <row r="472" spans="9:21" x14ac:dyDescent="0.2">
      <c r="I472" s="17"/>
      <c r="J472" s="17"/>
      <c r="K472" s="17"/>
      <c r="M472" s="17"/>
      <c r="N472" s="17"/>
      <c r="O472" s="17"/>
      <c r="P472" s="17"/>
      <c r="Q472" s="17"/>
      <c r="R472" s="17"/>
      <c r="S472" s="17"/>
      <c r="T472" s="17"/>
      <c r="U472" s="17"/>
    </row>
    <row r="473" spans="9:21" x14ac:dyDescent="0.2">
      <c r="I473" s="17"/>
      <c r="J473" s="17"/>
      <c r="K473" s="17"/>
      <c r="M473" s="17"/>
      <c r="N473" s="17"/>
      <c r="O473" s="17"/>
      <c r="P473" s="17"/>
      <c r="Q473" s="17"/>
      <c r="R473" s="17"/>
      <c r="S473" s="17"/>
      <c r="T473" s="17"/>
      <c r="U473" s="17"/>
    </row>
    <row r="474" spans="9:21" x14ac:dyDescent="0.2">
      <c r="M474" s="17"/>
      <c r="N474" s="17"/>
      <c r="O474" s="17"/>
      <c r="P474" s="17"/>
      <c r="Q474" s="17"/>
      <c r="R474" s="17"/>
      <c r="S474" s="17"/>
      <c r="T474" s="17"/>
      <c r="U474" s="17"/>
    </row>
    <row r="475" spans="9:21" x14ac:dyDescent="0.2">
      <c r="M475" s="17"/>
      <c r="N475" s="17"/>
      <c r="O475" s="17"/>
      <c r="P475" s="17"/>
      <c r="Q475" s="17"/>
      <c r="R475" s="17"/>
      <c r="S475" s="17"/>
      <c r="T475" s="17"/>
      <c r="U475" s="17"/>
    </row>
    <row r="476" spans="9:21" x14ac:dyDescent="0.2">
      <c r="L476" s="17"/>
      <c r="M476" s="17"/>
      <c r="N476" s="17"/>
      <c r="O476" s="17"/>
      <c r="P476" s="17"/>
      <c r="Q476" s="17"/>
      <c r="R476" s="17"/>
      <c r="S476" s="17"/>
      <c r="T476" s="17"/>
      <c r="U476" s="17"/>
    </row>
    <row r="477" spans="9:21" x14ac:dyDescent="0.2">
      <c r="L477" s="17"/>
      <c r="M477" s="17"/>
      <c r="N477" s="17"/>
      <c r="O477" s="17"/>
      <c r="P477" s="17"/>
      <c r="Q477" s="17"/>
      <c r="R477" s="17"/>
      <c r="S477" s="17"/>
      <c r="T477" s="17"/>
      <c r="U477" s="17"/>
    </row>
    <row r="478" spans="9:21" x14ac:dyDescent="0.2">
      <c r="I478" s="17"/>
      <c r="J478" s="17"/>
      <c r="K478" s="17"/>
      <c r="L478" s="17"/>
      <c r="M478" s="17"/>
      <c r="N478" s="17"/>
      <c r="O478" s="17"/>
      <c r="P478" s="17"/>
      <c r="Q478" s="17"/>
      <c r="R478" s="17"/>
      <c r="S478" s="17"/>
      <c r="T478" s="17"/>
      <c r="U478" s="17"/>
    </row>
    <row r="479" spans="9:21" x14ac:dyDescent="0.2">
      <c r="I479" s="17"/>
      <c r="J479" s="17"/>
      <c r="K479" s="17"/>
      <c r="L479" s="17"/>
      <c r="M479" s="17"/>
      <c r="N479" s="17"/>
      <c r="O479" s="17"/>
      <c r="P479" s="17"/>
      <c r="Q479" s="17"/>
      <c r="R479" s="17"/>
      <c r="S479" s="17"/>
      <c r="T479" s="17"/>
      <c r="U479" s="17"/>
    </row>
    <row r="480" spans="9:21" x14ac:dyDescent="0.2">
      <c r="I480" s="17"/>
      <c r="J480" s="17"/>
      <c r="K480" s="17"/>
      <c r="L480" s="17"/>
      <c r="M480" s="17"/>
      <c r="N480" s="17"/>
      <c r="O480" s="17"/>
      <c r="P480" s="17"/>
      <c r="Q480" s="17"/>
      <c r="R480" s="17"/>
      <c r="S480" s="17"/>
      <c r="T480" s="17"/>
      <c r="U480" s="17"/>
    </row>
    <row r="481" spans="9:21" x14ac:dyDescent="0.2">
      <c r="I481" s="17"/>
      <c r="J481" s="17"/>
      <c r="K481" s="17"/>
      <c r="L481" s="17"/>
      <c r="M481" s="17"/>
      <c r="N481" s="17"/>
      <c r="O481" s="17"/>
      <c r="P481" s="17"/>
      <c r="Q481" s="17"/>
      <c r="R481" s="17"/>
      <c r="S481" s="17"/>
      <c r="T481" s="17"/>
      <c r="U481" s="17"/>
    </row>
    <row r="482" spans="9:21" x14ac:dyDescent="0.2">
      <c r="I482" s="17"/>
      <c r="J482" s="17"/>
      <c r="K482" s="17"/>
      <c r="L482" s="17"/>
      <c r="M482" s="17"/>
      <c r="N482" s="17"/>
      <c r="O482" s="17"/>
      <c r="P482" s="17"/>
      <c r="Q482" s="17"/>
      <c r="R482" s="17"/>
      <c r="S482" s="17"/>
      <c r="T482" s="17"/>
      <c r="U482" s="17"/>
    </row>
  </sheetData>
  <sheetProtection sheet="1" objects="1" scenarios="1" selectLockedCells="1"/>
  <phoneticPr fontId="1" type="noConversion"/>
  <hyperlinks>
    <hyperlink ref="A315" r:id="rId1" xr:uid="{00000000-0004-0000-0000-000000000000}"/>
  </hyperlinks>
  <pageMargins left="0.75" right="0.75" top="1" bottom="1" header="0.5" footer="0.5"/>
  <pageSetup orientation="landscape" horizontalDpi="4294967295" verticalDpi="30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06"/>
  <sheetViews>
    <sheetView workbookViewId="0">
      <selection activeCell="I1" sqref="I1"/>
    </sheetView>
  </sheetViews>
  <sheetFormatPr defaultRowHeight="15" x14ac:dyDescent="0.2"/>
  <cols>
    <col min="1" max="1" width="49.42578125" style="14" customWidth="1"/>
    <col min="2" max="2" width="19.5703125" style="14" customWidth="1"/>
    <col min="3" max="3" width="14.140625" style="14" customWidth="1"/>
    <col min="4" max="4" width="11.42578125" style="14" customWidth="1"/>
    <col min="5" max="6" width="9.140625" style="14"/>
    <col min="7" max="7" width="13" style="14" customWidth="1"/>
    <col min="8" max="8" width="11.140625" style="14" bestFit="1" customWidth="1"/>
    <col min="9" max="9" width="11.140625" style="14" customWidth="1"/>
    <col min="10" max="16384" width="9.140625" style="14"/>
  </cols>
  <sheetData>
    <row r="1" spans="1:13" ht="18" x14ac:dyDescent="0.25">
      <c r="A1" s="197" t="s">
        <v>145</v>
      </c>
      <c r="B1" s="40"/>
      <c r="C1" s="40"/>
      <c r="E1" s="17"/>
      <c r="F1" s="17"/>
      <c r="G1" s="17"/>
      <c r="H1" s="17"/>
      <c r="I1" s="17"/>
      <c r="J1" s="17"/>
      <c r="K1" s="17"/>
      <c r="L1" s="17"/>
      <c r="M1" s="17"/>
    </row>
    <row r="2" spans="1:13" x14ac:dyDescent="0.2">
      <c r="E2" s="17"/>
      <c r="F2" s="17"/>
      <c r="G2" s="17"/>
      <c r="H2" s="17"/>
      <c r="I2" s="17"/>
      <c r="J2" s="17"/>
      <c r="K2" s="17"/>
      <c r="L2" s="17"/>
      <c r="M2" s="17"/>
    </row>
    <row r="3" spans="1:13" ht="15.75" x14ac:dyDescent="0.25">
      <c r="A3" s="22" t="s">
        <v>707</v>
      </c>
      <c r="E3" s="17"/>
      <c r="F3" s="17"/>
      <c r="G3" s="17"/>
      <c r="H3" s="17"/>
      <c r="I3" s="17"/>
      <c r="J3" s="17"/>
      <c r="K3" s="17"/>
      <c r="L3" s="17"/>
      <c r="M3" s="17"/>
    </row>
    <row r="4" spans="1:13" x14ac:dyDescent="0.2">
      <c r="E4" s="17"/>
      <c r="F4" s="17"/>
      <c r="G4" s="17"/>
      <c r="H4" s="17"/>
      <c r="I4" s="17"/>
      <c r="J4" s="17"/>
      <c r="K4" s="17"/>
      <c r="L4" s="17"/>
      <c r="M4" s="17"/>
    </row>
    <row r="5" spans="1:13" ht="15.75" x14ac:dyDescent="0.25">
      <c r="A5" s="22" t="s">
        <v>708</v>
      </c>
      <c r="E5" s="17"/>
      <c r="F5" s="17"/>
      <c r="G5" s="17"/>
      <c r="H5" s="17"/>
      <c r="I5" s="17"/>
      <c r="J5" s="17"/>
      <c r="K5" s="17"/>
      <c r="L5" s="17"/>
      <c r="M5" s="17"/>
    </row>
    <row r="6" spans="1:13" ht="15.75" x14ac:dyDescent="0.25">
      <c r="A6" s="22"/>
      <c r="E6" s="17"/>
      <c r="F6" s="17"/>
      <c r="G6" s="17"/>
      <c r="H6" s="17"/>
      <c r="I6" s="17"/>
      <c r="J6" s="17"/>
      <c r="K6" s="17"/>
      <c r="L6" s="17"/>
      <c r="M6" s="17"/>
    </row>
    <row r="7" spans="1:13" ht="15.75" x14ac:dyDescent="0.25">
      <c r="A7" s="22" t="s">
        <v>125</v>
      </c>
      <c r="E7" s="17"/>
      <c r="F7" s="54"/>
      <c r="G7" s="17"/>
      <c r="H7" s="17"/>
      <c r="I7" s="17"/>
      <c r="J7" s="17"/>
      <c r="K7" s="17"/>
      <c r="L7" s="17"/>
      <c r="M7" s="17"/>
    </row>
    <row r="8" spans="1:13" ht="15.75" x14ac:dyDescent="0.25">
      <c r="E8" s="17"/>
      <c r="F8" s="54"/>
      <c r="G8" s="17"/>
      <c r="H8" s="17"/>
      <c r="I8" s="17"/>
      <c r="J8" s="17"/>
      <c r="K8" s="17"/>
      <c r="L8" s="17"/>
      <c r="M8" s="17"/>
    </row>
    <row r="9" spans="1:13" ht="15.75" x14ac:dyDescent="0.25">
      <c r="A9" s="55" t="s">
        <v>123</v>
      </c>
      <c r="E9" s="17"/>
      <c r="F9" s="17"/>
      <c r="G9" s="17"/>
      <c r="H9" s="17"/>
      <c r="I9" s="17"/>
      <c r="J9" s="17"/>
      <c r="K9" s="17"/>
      <c r="L9" s="17"/>
      <c r="M9" s="17"/>
    </row>
    <row r="10" spans="1:13" ht="15.75" x14ac:dyDescent="0.25">
      <c r="A10" s="56" t="s">
        <v>1</v>
      </c>
      <c r="D10" s="57"/>
      <c r="E10" s="17"/>
      <c r="F10" s="17"/>
      <c r="G10" s="17"/>
      <c r="H10" s="58"/>
      <c r="I10" s="58"/>
      <c r="J10" s="17"/>
      <c r="K10" s="17"/>
      <c r="L10" s="17"/>
      <c r="M10" s="17"/>
    </row>
    <row r="11" spans="1:13" ht="15.75" x14ac:dyDescent="0.25">
      <c r="A11" s="15"/>
      <c r="D11" s="57"/>
      <c r="E11" s="17"/>
      <c r="F11" s="17"/>
      <c r="G11" s="17"/>
      <c r="H11" s="58"/>
      <c r="I11" s="58"/>
      <c r="J11" s="17"/>
      <c r="K11" s="17"/>
      <c r="L11" s="17"/>
      <c r="M11" s="17"/>
    </row>
    <row r="12" spans="1:13" ht="15.75" x14ac:dyDescent="0.25">
      <c r="A12" s="59" t="s">
        <v>124</v>
      </c>
      <c r="D12" s="57"/>
      <c r="E12" s="17"/>
      <c r="F12" s="60"/>
      <c r="G12" s="17"/>
      <c r="H12" s="58"/>
      <c r="I12" s="58"/>
      <c r="J12" s="17"/>
      <c r="K12" s="17"/>
      <c r="L12" s="17"/>
      <c r="M12" s="17"/>
    </row>
    <row r="13" spans="1:13" ht="15.75" x14ac:dyDescent="0.25">
      <c r="A13" s="56" t="s">
        <v>2</v>
      </c>
      <c r="E13" s="17"/>
      <c r="F13" s="17"/>
      <c r="G13" s="17"/>
      <c r="H13" s="58"/>
      <c r="I13" s="58"/>
      <c r="J13" s="17"/>
      <c r="K13" s="17"/>
      <c r="L13" s="17"/>
      <c r="M13" s="17"/>
    </row>
    <row r="14" spans="1:13" ht="15.75" x14ac:dyDescent="0.25">
      <c r="E14" s="17"/>
      <c r="F14" s="61"/>
      <c r="G14" s="17"/>
      <c r="H14" s="17"/>
      <c r="I14" s="17"/>
      <c r="J14" s="17"/>
      <c r="K14" s="17"/>
      <c r="L14" s="17"/>
      <c r="M14" s="17"/>
    </row>
    <row r="15" spans="1:13" ht="15.75" x14ac:dyDescent="0.25">
      <c r="A15" s="22" t="s">
        <v>34</v>
      </c>
      <c r="B15" s="40"/>
      <c r="E15" s="17"/>
      <c r="F15" s="61"/>
      <c r="G15" s="17"/>
      <c r="H15" s="17"/>
      <c r="I15" s="17"/>
      <c r="J15" s="17"/>
      <c r="K15" s="17"/>
      <c r="L15" s="17"/>
      <c r="M15" s="17"/>
    </row>
    <row r="16" spans="1:13" ht="15.75" x14ac:dyDescent="0.25">
      <c r="D16" s="57"/>
      <c r="E16" s="17"/>
      <c r="F16" s="61"/>
      <c r="G16" s="17"/>
      <c r="H16" s="17"/>
      <c r="I16" s="17"/>
      <c r="J16" s="17"/>
      <c r="K16" s="17"/>
      <c r="L16" s="17"/>
      <c r="M16" s="17"/>
    </row>
    <row r="17" spans="1:13" ht="15.75" x14ac:dyDescent="0.25">
      <c r="D17" s="57"/>
      <c r="E17" s="17"/>
      <c r="F17" s="61"/>
      <c r="G17" s="17"/>
      <c r="H17" s="17"/>
      <c r="I17" s="17"/>
      <c r="J17" s="17"/>
      <c r="K17" s="17"/>
      <c r="L17" s="17"/>
      <c r="M17" s="17"/>
    </row>
    <row r="18" spans="1:13" x14ac:dyDescent="0.2">
      <c r="D18" s="57"/>
      <c r="E18" s="17"/>
      <c r="F18" s="17"/>
      <c r="G18" s="17"/>
      <c r="H18" s="17"/>
      <c r="I18" s="17"/>
      <c r="J18" s="17"/>
      <c r="K18" s="17"/>
      <c r="L18" s="17"/>
      <c r="M18" s="17"/>
    </row>
    <row r="19" spans="1:13" x14ac:dyDescent="0.2">
      <c r="D19" s="57"/>
      <c r="E19" s="17"/>
      <c r="F19" s="17"/>
      <c r="G19" s="17"/>
      <c r="H19" s="17"/>
      <c r="I19" s="17"/>
      <c r="J19" s="17"/>
      <c r="K19" s="17"/>
      <c r="L19" s="17"/>
      <c r="M19" s="17"/>
    </row>
    <row r="20" spans="1:13" x14ac:dyDescent="0.2">
      <c r="E20" s="17"/>
      <c r="F20" s="17"/>
      <c r="G20" s="17"/>
      <c r="H20" s="17"/>
      <c r="I20" s="17"/>
      <c r="J20" s="17"/>
      <c r="K20" s="17"/>
      <c r="L20" s="17"/>
      <c r="M20" s="17"/>
    </row>
    <row r="21" spans="1:13" ht="15.75" x14ac:dyDescent="0.25">
      <c r="A21" s="15"/>
      <c r="B21" s="22"/>
      <c r="E21" s="17"/>
      <c r="F21" s="17"/>
      <c r="G21" s="17"/>
      <c r="H21" s="17"/>
      <c r="I21" s="17"/>
      <c r="J21" s="17"/>
      <c r="K21" s="17"/>
      <c r="L21" s="17"/>
      <c r="M21" s="17"/>
    </row>
    <row r="22" spans="1:13" x14ac:dyDescent="0.2">
      <c r="E22" s="17"/>
      <c r="F22" s="17"/>
      <c r="G22" s="17"/>
      <c r="H22" s="17"/>
      <c r="I22" s="17"/>
      <c r="J22" s="17"/>
      <c r="K22" s="17"/>
      <c r="L22" s="17"/>
      <c r="M22" s="17"/>
    </row>
    <row r="23" spans="1:13" x14ac:dyDescent="0.2">
      <c r="E23" s="17"/>
      <c r="F23" s="17"/>
      <c r="G23" s="17"/>
      <c r="H23" s="17"/>
      <c r="I23" s="17"/>
      <c r="J23" s="17"/>
      <c r="K23" s="17"/>
      <c r="L23" s="17"/>
      <c r="M23" s="17"/>
    </row>
    <row r="24" spans="1:13" x14ac:dyDescent="0.2">
      <c r="E24" s="17"/>
      <c r="F24" s="17"/>
      <c r="G24" s="17"/>
      <c r="H24" s="17"/>
      <c r="I24" s="17"/>
      <c r="J24" s="17"/>
      <c r="K24" s="17"/>
      <c r="L24" s="17"/>
      <c r="M24" s="17"/>
    </row>
    <row r="25" spans="1:13" x14ac:dyDescent="0.2">
      <c r="E25" s="17"/>
      <c r="F25" s="17"/>
      <c r="G25" s="17"/>
      <c r="H25" s="17"/>
      <c r="I25" s="17"/>
      <c r="J25" s="17"/>
      <c r="K25" s="17"/>
      <c r="L25" s="17"/>
      <c r="M25" s="17"/>
    </row>
    <row r="26" spans="1:13" x14ac:dyDescent="0.2">
      <c r="E26" s="17"/>
      <c r="F26" s="17"/>
      <c r="G26" s="17"/>
      <c r="H26" s="17"/>
      <c r="I26" s="17"/>
      <c r="J26" s="17"/>
      <c r="K26" s="17"/>
      <c r="L26" s="17"/>
      <c r="M26" s="17"/>
    </row>
    <row r="27" spans="1:13" x14ac:dyDescent="0.2">
      <c r="E27" s="17"/>
      <c r="F27" s="17"/>
      <c r="G27" s="17"/>
      <c r="H27" s="17"/>
      <c r="I27" s="17"/>
      <c r="J27" s="17"/>
      <c r="K27" s="17"/>
      <c r="L27" s="17"/>
      <c r="M27" s="17"/>
    </row>
    <row r="28" spans="1:13" x14ac:dyDescent="0.2">
      <c r="E28" s="17"/>
      <c r="F28" s="17"/>
      <c r="G28" s="17"/>
      <c r="H28" s="17"/>
      <c r="I28" s="17"/>
      <c r="J28" s="17"/>
      <c r="K28" s="17"/>
      <c r="L28" s="17"/>
      <c r="M28" s="17"/>
    </row>
    <row r="29" spans="1:13" x14ac:dyDescent="0.2">
      <c r="E29" s="17"/>
      <c r="F29" s="17"/>
      <c r="G29" s="17"/>
      <c r="H29" s="17"/>
      <c r="I29" s="17"/>
      <c r="J29" s="17"/>
      <c r="K29" s="17"/>
      <c r="L29" s="17"/>
      <c r="M29" s="17"/>
    </row>
    <row r="30" spans="1:13" x14ac:dyDescent="0.2">
      <c r="E30" s="17"/>
      <c r="F30" s="17"/>
      <c r="G30" s="17"/>
      <c r="H30" s="17"/>
      <c r="I30" s="17"/>
      <c r="J30" s="17"/>
      <c r="K30" s="17"/>
      <c r="L30" s="17"/>
      <c r="M30" s="17"/>
    </row>
    <row r="31" spans="1:13" x14ac:dyDescent="0.2">
      <c r="E31" s="17"/>
      <c r="F31" s="17"/>
      <c r="G31" s="17"/>
      <c r="H31" s="17"/>
      <c r="I31" s="17"/>
      <c r="J31" s="17"/>
      <c r="K31" s="17"/>
      <c r="L31" s="17"/>
      <c r="M31" s="17"/>
    </row>
    <row r="32" spans="1:13" x14ac:dyDescent="0.2">
      <c r="E32" s="17"/>
      <c r="F32" s="17"/>
      <c r="G32" s="17"/>
      <c r="H32" s="17"/>
      <c r="I32" s="17"/>
      <c r="J32" s="17"/>
      <c r="K32" s="17"/>
      <c r="L32" s="17"/>
      <c r="M32" s="17"/>
    </row>
    <row r="33" spans="1:13" ht="15.75" x14ac:dyDescent="0.25">
      <c r="A33" s="15"/>
      <c r="E33" s="17"/>
      <c r="F33" s="17"/>
      <c r="G33" s="17"/>
      <c r="H33" s="17"/>
      <c r="I33" s="17"/>
      <c r="J33" s="17"/>
      <c r="K33" s="17"/>
      <c r="L33" s="17"/>
      <c r="M33" s="17"/>
    </row>
    <row r="34" spans="1:13" ht="15.75" x14ac:dyDescent="0.25">
      <c r="A34" s="15"/>
      <c r="E34" s="17"/>
      <c r="F34" s="17"/>
      <c r="G34" s="17"/>
      <c r="H34" s="17"/>
      <c r="I34" s="17"/>
      <c r="J34" s="17"/>
      <c r="K34" s="17"/>
      <c r="L34" s="17"/>
      <c r="M34" s="17"/>
    </row>
    <row r="35" spans="1:13" ht="15.75" x14ac:dyDescent="0.25">
      <c r="A35" s="15"/>
      <c r="E35" s="17"/>
      <c r="F35" s="17"/>
      <c r="G35" s="17"/>
      <c r="H35" s="17"/>
      <c r="I35" s="17"/>
      <c r="J35" s="17"/>
      <c r="K35" s="17"/>
      <c r="L35" s="17"/>
      <c r="M35" s="17"/>
    </row>
    <row r="36" spans="1:13" x14ac:dyDescent="0.2">
      <c r="E36" s="17"/>
      <c r="F36" s="17"/>
      <c r="G36" s="17"/>
      <c r="H36" s="17"/>
      <c r="I36" s="17"/>
      <c r="J36" s="17"/>
      <c r="K36" s="17"/>
      <c r="L36" s="17"/>
      <c r="M36" s="17"/>
    </row>
    <row r="37" spans="1:13" x14ac:dyDescent="0.2">
      <c r="E37" s="17"/>
      <c r="F37" s="17"/>
      <c r="G37" s="17"/>
      <c r="H37" s="17"/>
      <c r="I37" s="17"/>
      <c r="J37" s="17"/>
      <c r="K37" s="17"/>
      <c r="L37" s="17"/>
      <c r="M37" s="17"/>
    </row>
    <row r="38" spans="1:13" x14ac:dyDescent="0.2">
      <c r="E38" s="17"/>
      <c r="F38" s="17"/>
      <c r="G38" s="17"/>
      <c r="H38" s="17"/>
      <c r="I38" s="17"/>
      <c r="J38" s="17"/>
      <c r="K38" s="17"/>
      <c r="L38" s="17"/>
      <c r="M38" s="17"/>
    </row>
    <row r="39" spans="1:13" ht="16.5" thickBot="1" x14ac:dyDescent="0.3">
      <c r="A39" s="21" t="s">
        <v>39</v>
      </c>
      <c r="B39" s="35" t="s">
        <v>14</v>
      </c>
      <c r="E39" s="17"/>
      <c r="F39" s="17"/>
      <c r="G39" s="17"/>
      <c r="H39" s="17"/>
      <c r="I39" s="17"/>
      <c r="J39" s="17"/>
      <c r="K39" s="17"/>
      <c r="L39" s="17"/>
      <c r="M39" s="17"/>
    </row>
    <row r="40" spans="1:13" ht="15.75" x14ac:dyDescent="0.25">
      <c r="A40" s="21" t="s">
        <v>35</v>
      </c>
      <c r="B40" s="62">
        <v>20000</v>
      </c>
      <c r="D40" s="63"/>
      <c r="E40" s="64"/>
      <c r="F40" s="65"/>
      <c r="G40" s="17"/>
      <c r="H40" s="17"/>
      <c r="I40" s="17"/>
      <c r="J40" s="17"/>
      <c r="K40" s="17"/>
      <c r="L40" s="17"/>
      <c r="M40" s="17"/>
    </row>
    <row r="41" spans="1:13" ht="15.75" x14ac:dyDescent="0.25">
      <c r="A41" s="21" t="s">
        <v>36</v>
      </c>
      <c r="B41" s="66">
        <v>6000</v>
      </c>
      <c r="D41" s="63"/>
      <c r="E41" s="64"/>
      <c r="F41" s="65"/>
      <c r="G41" s="17"/>
      <c r="H41" s="17"/>
      <c r="I41" s="17"/>
      <c r="J41" s="17"/>
      <c r="K41" s="17"/>
      <c r="L41" s="17"/>
      <c r="M41" s="17"/>
    </row>
    <row r="42" spans="1:13" ht="15.75" x14ac:dyDescent="0.25">
      <c r="A42" s="21" t="s">
        <v>37</v>
      </c>
      <c r="B42" s="66">
        <v>5000</v>
      </c>
      <c r="D42" s="63"/>
      <c r="E42" s="64"/>
      <c r="F42" s="65"/>
      <c r="G42" s="17"/>
      <c r="H42" s="17"/>
      <c r="I42" s="17"/>
      <c r="J42" s="17"/>
      <c r="K42" s="17"/>
      <c r="L42" s="17"/>
      <c r="M42" s="17"/>
    </row>
    <row r="43" spans="1:13" ht="15.75" x14ac:dyDescent="0.25">
      <c r="A43" s="21" t="s">
        <v>41</v>
      </c>
      <c r="B43" s="66">
        <v>4000</v>
      </c>
      <c r="D43" s="63"/>
      <c r="E43" s="64"/>
      <c r="F43" s="65"/>
      <c r="G43" s="17"/>
      <c r="H43" s="17"/>
      <c r="I43" s="17"/>
      <c r="J43" s="17"/>
      <c r="K43" s="17"/>
      <c r="L43" s="17"/>
      <c r="M43" s="17"/>
    </row>
    <row r="44" spans="1:13" ht="15.75" x14ac:dyDescent="0.25">
      <c r="A44" s="21" t="s">
        <v>38</v>
      </c>
      <c r="B44" s="66">
        <v>2000</v>
      </c>
      <c r="D44" s="63"/>
      <c r="E44" s="64"/>
      <c r="F44" s="65"/>
      <c r="G44" s="17"/>
      <c r="H44" s="17"/>
      <c r="I44" s="17"/>
      <c r="J44" s="17"/>
      <c r="K44" s="17"/>
      <c r="L44" s="17"/>
      <c r="M44" s="17"/>
    </row>
    <row r="45" spans="1:13" ht="15.75" x14ac:dyDescent="0.25">
      <c r="A45" s="21" t="s">
        <v>160</v>
      </c>
      <c r="B45" s="66">
        <v>3000</v>
      </c>
      <c r="D45" s="63"/>
      <c r="E45" s="64"/>
      <c r="F45" s="65"/>
      <c r="G45" s="17"/>
      <c r="H45" s="17"/>
      <c r="I45" s="17"/>
      <c r="J45" s="17"/>
      <c r="K45" s="17"/>
      <c r="L45" s="17"/>
      <c r="M45" s="17"/>
    </row>
    <row r="46" spans="1:13" ht="15.75" x14ac:dyDescent="0.25">
      <c r="A46" s="21" t="s">
        <v>161</v>
      </c>
      <c r="B46" s="66">
        <v>2000</v>
      </c>
      <c r="D46" s="63"/>
      <c r="E46" s="64"/>
      <c r="F46" s="65"/>
      <c r="G46" s="17"/>
      <c r="H46" s="17"/>
      <c r="I46" s="17"/>
      <c r="J46" s="17"/>
      <c r="K46" s="17"/>
      <c r="L46" s="17"/>
      <c r="M46" s="17"/>
    </row>
    <row r="47" spans="1:13" ht="15.75" x14ac:dyDescent="0.25">
      <c r="A47" s="21" t="s">
        <v>162</v>
      </c>
      <c r="B47" s="66">
        <v>1000</v>
      </c>
      <c r="D47" s="63"/>
      <c r="E47" s="64"/>
      <c r="F47" s="65"/>
      <c r="G47" s="17"/>
      <c r="H47" s="17"/>
      <c r="I47" s="17"/>
      <c r="J47" s="17"/>
      <c r="K47" s="17"/>
      <c r="L47" s="17"/>
      <c r="M47" s="17"/>
    </row>
    <row r="48" spans="1:13" ht="15.75" x14ac:dyDescent="0.25">
      <c r="A48" s="21" t="s">
        <v>128</v>
      </c>
      <c r="B48" s="67">
        <v>4000</v>
      </c>
      <c r="D48" s="68"/>
      <c r="E48" s="64"/>
      <c r="F48" s="69"/>
      <c r="G48" s="17"/>
      <c r="H48" s="17"/>
      <c r="I48" s="17"/>
      <c r="J48" s="17"/>
      <c r="K48" s="17"/>
      <c r="L48" s="17"/>
      <c r="M48" s="17"/>
    </row>
    <row r="49" spans="1:13" ht="15.75" x14ac:dyDescent="0.25">
      <c r="A49" s="21" t="s">
        <v>129</v>
      </c>
      <c r="B49" s="66">
        <v>30.666666695519769</v>
      </c>
      <c r="C49" s="14" t="s">
        <v>33</v>
      </c>
      <c r="D49" s="63"/>
      <c r="E49" s="64"/>
      <c r="F49" s="65"/>
      <c r="G49" s="17"/>
      <c r="H49" s="17"/>
      <c r="I49" s="17"/>
      <c r="J49" s="17"/>
      <c r="K49" s="17"/>
      <c r="L49" s="17"/>
      <c r="M49" s="17"/>
    </row>
    <row r="50" spans="1:13" ht="16.5" thickBot="1" x14ac:dyDescent="0.3">
      <c r="A50" s="21" t="s">
        <v>43</v>
      </c>
      <c r="B50" s="70">
        <v>0.6</v>
      </c>
      <c r="C50" s="14" t="s">
        <v>130</v>
      </c>
      <c r="D50" s="71"/>
      <c r="E50" s="64"/>
      <c r="F50" s="72"/>
      <c r="G50" s="17"/>
      <c r="H50" s="17"/>
      <c r="I50" s="17"/>
      <c r="J50" s="17"/>
      <c r="K50" s="17"/>
      <c r="L50" s="17"/>
      <c r="M50" s="17"/>
    </row>
    <row r="51" spans="1:13" ht="15.75" x14ac:dyDescent="0.25">
      <c r="D51" s="21"/>
      <c r="E51" s="17"/>
      <c r="F51" s="17"/>
      <c r="G51" s="17"/>
      <c r="H51" s="17"/>
      <c r="I51" s="17"/>
      <c r="J51" s="17"/>
      <c r="K51" s="17"/>
      <c r="L51" s="17"/>
      <c r="M51" s="17"/>
    </row>
    <row r="52" spans="1:13" x14ac:dyDescent="0.2">
      <c r="E52" s="17"/>
      <c r="F52" s="17"/>
      <c r="G52" s="17"/>
      <c r="H52" s="17"/>
      <c r="I52" s="17"/>
      <c r="J52" s="17"/>
      <c r="K52" s="17"/>
      <c r="L52" s="17"/>
      <c r="M52" s="17"/>
    </row>
    <row r="53" spans="1:13" ht="15.75" x14ac:dyDescent="0.25">
      <c r="B53" s="35" t="s">
        <v>15</v>
      </c>
      <c r="E53" s="17"/>
      <c r="F53" s="17"/>
      <c r="G53" s="17"/>
      <c r="H53" s="17"/>
      <c r="I53" s="17"/>
      <c r="J53" s="17"/>
      <c r="K53" s="17"/>
      <c r="L53" s="17"/>
      <c r="M53" s="17"/>
    </row>
    <row r="54" spans="1:13" ht="15.75" x14ac:dyDescent="0.25">
      <c r="A54" s="21" t="s">
        <v>131</v>
      </c>
      <c r="B54" s="22" t="s">
        <v>42</v>
      </c>
      <c r="D54" s="14" t="s">
        <v>0</v>
      </c>
      <c r="E54" s="17"/>
      <c r="F54" s="17"/>
      <c r="G54" s="17"/>
      <c r="H54" s="17"/>
      <c r="I54" s="17"/>
      <c r="J54" s="17"/>
      <c r="K54" s="17"/>
      <c r="L54" s="17"/>
      <c r="M54" s="17"/>
    </row>
    <row r="55" spans="1:13" ht="15.75" x14ac:dyDescent="0.25">
      <c r="A55" s="21" t="s">
        <v>40</v>
      </c>
      <c r="B55" s="73">
        <f>B40+B41+B42+B43+B44+B45+B46+B47</f>
        <v>43000</v>
      </c>
      <c r="E55" s="17"/>
      <c r="F55" s="17"/>
      <c r="G55" s="17"/>
      <c r="H55" s="17"/>
      <c r="I55" s="17"/>
      <c r="J55" s="17"/>
      <c r="K55" s="17"/>
      <c r="L55" s="17"/>
      <c r="M55" s="17"/>
    </row>
    <row r="56" spans="1:13" ht="15.75" x14ac:dyDescent="0.25">
      <c r="A56" s="21" t="s">
        <v>45</v>
      </c>
      <c r="B56" s="22" t="s">
        <v>692</v>
      </c>
      <c r="C56" s="21" t="s">
        <v>0</v>
      </c>
      <c r="E56" s="17"/>
      <c r="F56" s="17"/>
      <c r="G56" s="17"/>
      <c r="H56" s="17"/>
      <c r="I56" s="17"/>
      <c r="J56" s="17"/>
      <c r="K56" s="17"/>
      <c r="L56" s="17"/>
      <c r="M56" s="17"/>
    </row>
    <row r="57" spans="1:13" ht="15.75" x14ac:dyDescent="0.25">
      <c r="A57" s="21" t="s">
        <v>44</v>
      </c>
      <c r="B57" s="74">
        <f>B55 / (B49 * (1 - B50))</f>
        <v>3505.4347793105649</v>
      </c>
      <c r="C57" s="15" t="s">
        <v>127</v>
      </c>
      <c r="E57" s="17"/>
      <c r="F57" s="17"/>
      <c r="G57" s="17"/>
      <c r="H57" s="17"/>
      <c r="I57" s="17"/>
      <c r="J57" s="17"/>
      <c r="K57" s="17"/>
      <c r="L57" s="17"/>
      <c r="M57" s="17"/>
    </row>
    <row r="58" spans="1:13" x14ac:dyDescent="0.2">
      <c r="E58" s="17"/>
      <c r="F58" s="17"/>
      <c r="G58" s="17"/>
      <c r="H58" s="17"/>
      <c r="I58" s="17"/>
      <c r="J58" s="17"/>
      <c r="K58" s="17"/>
      <c r="L58" s="17"/>
      <c r="M58" s="17"/>
    </row>
    <row r="59" spans="1:13" ht="15.75" x14ac:dyDescent="0.25">
      <c r="A59" s="22" t="s">
        <v>132</v>
      </c>
      <c r="C59" s="14" t="s">
        <v>0</v>
      </c>
      <c r="E59" s="17"/>
      <c r="F59" s="17"/>
      <c r="G59" s="17"/>
      <c r="H59" s="17"/>
      <c r="I59" s="17"/>
      <c r="J59" s="17"/>
      <c r="K59" s="17"/>
      <c r="L59" s="17"/>
      <c r="M59" s="17"/>
    </row>
    <row r="60" spans="1:13" ht="15.75" x14ac:dyDescent="0.25">
      <c r="B60" s="35" t="s">
        <v>0</v>
      </c>
      <c r="E60" s="17"/>
      <c r="F60" s="17"/>
      <c r="G60" s="17"/>
      <c r="H60" s="17"/>
      <c r="I60" s="17"/>
      <c r="J60" s="17"/>
      <c r="K60" s="17"/>
      <c r="L60" s="17"/>
      <c r="M60" s="17"/>
    </row>
    <row r="61" spans="1:13" ht="15.75" x14ac:dyDescent="0.25">
      <c r="A61" s="21" t="s">
        <v>128</v>
      </c>
      <c r="B61" s="36">
        <v>0</v>
      </c>
      <c r="C61" s="74">
        <f>B57</f>
        <v>3505.4347793105649</v>
      </c>
      <c r="D61" s="74">
        <f>2*B57</f>
        <v>7010.8695586211297</v>
      </c>
      <c r="E61" s="17"/>
      <c r="F61" s="17"/>
      <c r="G61" s="17"/>
      <c r="H61" s="17"/>
      <c r="I61" s="17"/>
      <c r="J61" s="17"/>
      <c r="K61" s="17"/>
      <c r="L61" s="17"/>
      <c r="M61" s="17"/>
    </row>
    <row r="62" spans="1:13" ht="15.75" x14ac:dyDescent="0.25">
      <c r="A62" s="21" t="s">
        <v>141</v>
      </c>
      <c r="B62" s="73">
        <f>B49*B61</f>
        <v>0</v>
      </c>
      <c r="C62" s="73">
        <f>B49*C61</f>
        <v>107499.99999999999</v>
      </c>
      <c r="D62" s="73">
        <f>B49*D61</f>
        <v>214999.99999999997</v>
      </c>
      <c r="E62" s="17"/>
      <c r="F62" s="17"/>
      <c r="G62" s="17"/>
      <c r="H62" s="17"/>
      <c r="I62" s="17"/>
      <c r="J62" s="17"/>
      <c r="K62" s="17"/>
      <c r="L62" s="17"/>
      <c r="M62" s="17"/>
    </row>
    <row r="63" spans="1:13" ht="15.75" x14ac:dyDescent="0.25">
      <c r="A63" s="21" t="s">
        <v>140</v>
      </c>
      <c r="B63" s="73">
        <f>B55+(B50*B61)</f>
        <v>43000</v>
      </c>
      <c r="C63" s="73">
        <f>B55+(B50*B49*C61)</f>
        <v>107500</v>
      </c>
      <c r="D63" s="73">
        <f>B55+(B50*B49*D61)</f>
        <v>172000</v>
      </c>
      <c r="E63" s="17"/>
      <c r="F63" s="17"/>
      <c r="G63" s="17"/>
      <c r="H63" s="17"/>
      <c r="I63" s="17"/>
      <c r="J63" s="17"/>
      <c r="K63" s="17"/>
      <c r="L63" s="17"/>
      <c r="M63" s="17"/>
    </row>
    <row r="64" spans="1:13" x14ac:dyDescent="0.2">
      <c r="E64" s="17"/>
      <c r="F64" s="17"/>
      <c r="G64" s="17"/>
      <c r="H64" s="17"/>
      <c r="I64" s="17"/>
      <c r="J64" s="17"/>
      <c r="K64" s="17"/>
      <c r="L64" s="17"/>
      <c r="M64" s="17"/>
    </row>
    <row r="65" spans="5:13" x14ac:dyDescent="0.2">
      <c r="E65" s="17"/>
      <c r="F65" s="17"/>
      <c r="G65" s="17"/>
      <c r="H65" s="17"/>
      <c r="I65" s="17"/>
      <c r="J65" s="17"/>
      <c r="K65" s="17"/>
      <c r="L65" s="17"/>
      <c r="M65" s="17"/>
    </row>
    <row r="66" spans="5:13" x14ac:dyDescent="0.2">
      <c r="E66" s="17"/>
      <c r="F66" s="17"/>
      <c r="G66" s="17"/>
      <c r="H66" s="17"/>
      <c r="I66" s="17"/>
      <c r="J66" s="17"/>
      <c r="K66" s="17"/>
      <c r="L66" s="17"/>
      <c r="M66" s="17"/>
    </row>
    <row r="67" spans="5:13" x14ac:dyDescent="0.2">
      <c r="E67" s="17"/>
      <c r="F67" s="17"/>
      <c r="G67" s="17"/>
      <c r="H67" s="17"/>
      <c r="I67" s="17"/>
      <c r="J67" s="17"/>
      <c r="K67" s="17"/>
      <c r="L67" s="17"/>
      <c r="M67" s="17"/>
    </row>
    <row r="68" spans="5:13" x14ac:dyDescent="0.2">
      <c r="E68" s="17"/>
      <c r="F68" s="17"/>
      <c r="G68" s="17"/>
      <c r="H68" s="17"/>
      <c r="I68" s="17"/>
      <c r="J68" s="17"/>
      <c r="K68" s="17"/>
      <c r="L68" s="17"/>
      <c r="M68" s="17"/>
    </row>
    <row r="69" spans="5:13" x14ac:dyDescent="0.2">
      <c r="E69" s="17"/>
      <c r="F69" s="17"/>
      <c r="G69" s="17"/>
      <c r="H69" s="17"/>
      <c r="I69" s="17"/>
      <c r="J69" s="17"/>
      <c r="K69" s="17"/>
      <c r="L69" s="17"/>
      <c r="M69" s="17"/>
    </row>
    <row r="70" spans="5:13" x14ac:dyDescent="0.2">
      <c r="E70" s="17"/>
      <c r="F70" s="17"/>
      <c r="G70" s="17"/>
      <c r="H70" s="17"/>
      <c r="I70" s="17"/>
      <c r="J70" s="17"/>
      <c r="K70" s="17"/>
      <c r="L70" s="17"/>
      <c r="M70" s="17"/>
    </row>
    <row r="71" spans="5:13" x14ac:dyDescent="0.2">
      <c r="E71" s="17"/>
      <c r="F71" s="17"/>
      <c r="G71" s="17"/>
      <c r="H71" s="17"/>
      <c r="I71" s="17"/>
      <c r="J71" s="17"/>
      <c r="K71" s="17"/>
      <c r="L71" s="17"/>
      <c r="M71" s="17"/>
    </row>
    <row r="72" spans="5:13" x14ac:dyDescent="0.2">
      <c r="E72" s="17"/>
      <c r="F72" s="17"/>
      <c r="G72" s="17"/>
      <c r="H72" s="17"/>
      <c r="I72" s="17"/>
      <c r="J72" s="17"/>
      <c r="K72" s="17"/>
      <c r="L72" s="17"/>
      <c r="M72" s="17"/>
    </row>
    <row r="73" spans="5:13" x14ac:dyDescent="0.2">
      <c r="E73" s="17"/>
      <c r="F73" s="17"/>
      <c r="G73" s="17"/>
      <c r="H73" s="17"/>
      <c r="I73" s="17"/>
      <c r="J73" s="17"/>
      <c r="K73" s="17"/>
      <c r="L73" s="17"/>
      <c r="M73" s="17"/>
    </row>
    <row r="74" spans="5:13" x14ac:dyDescent="0.2">
      <c r="E74" s="17"/>
      <c r="F74" s="17"/>
      <c r="G74" s="17"/>
      <c r="H74" s="17"/>
      <c r="I74" s="17"/>
      <c r="J74" s="17"/>
      <c r="K74" s="17"/>
      <c r="L74" s="17"/>
      <c r="M74" s="17"/>
    </row>
    <row r="75" spans="5:13" x14ac:dyDescent="0.2">
      <c r="E75" s="17"/>
      <c r="F75" s="17"/>
      <c r="G75" s="17"/>
      <c r="H75" s="17"/>
      <c r="I75" s="17"/>
      <c r="J75" s="17"/>
      <c r="K75" s="17"/>
      <c r="L75" s="17"/>
      <c r="M75" s="17"/>
    </row>
    <row r="76" spans="5:13" x14ac:dyDescent="0.2">
      <c r="E76" s="17"/>
      <c r="F76" s="17"/>
      <c r="G76" s="17"/>
      <c r="H76" s="17"/>
      <c r="I76" s="17"/>
      <c r="J76" s="17"/>
      <c r="K76" s="17"/>
      <c r="L76" s="17"/>
      <c r="M76" s="17"/>
    </row>
    <row r="77" spans="5:13" x14ac:dyDescent="0.2">
      <c r="E77" s="17"/>
      <c r="F77" s="17"/>
      <c r="G77" s="17"/>
      <c r="H77" s="17"/>
      <c r="I77" s="17"/>
      <c r="J77" s="17"/>
      <c r="K77" s="17"/>
      <c r="L77" s="17"/>
      <c r="M77" s="17"/>
    </row>
    <row r="78" spans="5:13" x14ac:dyDescent="0.2">
      <c r="E78" s="17"/>
      <c r="F78" s="17"/>
      <c r="G78" s="17"/>
      <c r="H78" s="17"/>
      <c r="I78" s="17"/>
      <c r="J78" s="17"/>
      <c r="K78" s="17"/>
      <c r="L78" s="17"/>
      <c r="M78" s="17"/>
    </row>
    <row r="79" spans="5:13" x14ac:dyDescent="0.2">
      <c r="E79" s="17"/>
      <c r="F79" s="17" t="s">
        <v>0</v>
      </c>
      <c r="G79" s="17"/>
      <c r="H79" s="17"/>
      <c r="I79" s="17"/>
      <c r="J79" s="17"/>
      <c r="K79" s="17"/>
      <c r="L79" s="17"/>
      <c r="M79" s="17"/>
    </row>
    <row r="80" spans="5:13" x14ac:dyDescent="0.2">
      <c r="E80" s="17"/>
      <c r="F80" s="17"/>
      <c r="G80" s="17"/>
      <c r="H80" s="17"/>
      <c r="I80" s="17"/>
      <c r="J80" s="17"/>
      <c r="K80" s="17"/>
      <c r="L80" s="17"/>
      <c r="M80" s="17"/>
    </row>
    <row r="81" spans="1:13" x14ac:dyDescent="0.2">
      <c r="E81" s="17"/>
      <c r="F81" s="17"/>
      <c r="G81" s="17"/>
      <c r="H81" s="17"/>
      <c r="I81" s="17"/>
      <c r="J81" s="17"/>
      <c r="K81" s="17"/>
      <c r="L81" s="17"/>
      <c r="M81" s="17"/>
    </row>
    <row r="82" spans="1:13" ht="15.75" x14ac:dyDescent="0.25">
      <c r="A82" s="15" t="s">
        <v>86</v>
      </c>
      <c r="D82" s="14" t="s">
        <v>0</v>
      </c>
      <c r="E82" s="17"/>
      <c r="F82" s="17"/>
      <c r="G82" s="17"/>
      <c r="H82" s="17"/>
      <c r="I82" s="17"/>
      <c r="J82" s="17"/>
      <c r="K82" s="17"/>
      <c r="L82" s="17"/>
      <c r="M82" s="17"/>
    </row>
    <row r="83" spans="1:13" ht="16.5" thickBot="1" x14ac:dyDescent="0.3">
      <c r="B83" s="35" t="s">
        <v>14</v>
      </c>
      <c r="E83" s="17"/>
      <c r="F83" s="17"/>
      <c r="G83" s="17"/>
      <c r="H83" s="17"/>
      <c r="I83" s="17"/>
      <c r="J83" s="17"/>
      <c r="K83" s="17"/>
      <c r="L83" s="17"/>
      <c r="M83" s="17"/>
    </row>
    <row r="84" spans="1:13" ht="15.75" x14ac:dyDescent="0.25">
      <c r="A84" s="21" t="s">
        <v>88</v>
      </c>
      <c r="B84" s="62">
        <v>30000</v>
      </c>
      <c r="E84" s="17"/>
      <c r="F84" s="17"/>
      <c r="G84" s="17"/>
      <c r="H84" s="17"/>
      <c r="I84" s="17"/>
      <c r="J84" s="17"/>
      <c r="K84" s="17"/>
      <c r="L84" s="17"/>
      <c r="M84" s="17"/>
    </row>
    <row r="85" spans="1:13" ht="15.75" x14ac:dyDescent="0.25">
      <c r="A85" s="21" t="s">
        <v>142</v>
      </c>
      <c r="B85" s="66">
        <v>12000</v>
      </c>
      <c r="E85" s="17"/>
      <c r="F85" s="75"/>
      <c r="G85" s="65"/>
      <c r="H85" s="17"/>
      <c r="I85" s="17"/>
      <c r="J85" s="17"/>
      <c r="K85" s="17"/>
      <c r="L85" s="17"/>
      <c r="M85" s="17"/>
    </row>
    <row r="86" spans="1:13" ht="15.75" x14ac:dyDescent="0.25">
      <c r="A86" s="21" t="s">
        <v>94</v>
      </c>
      <c r="B86" s="66">
        <v>2000</v>
      </c>
      <c r="E86" s="17"/>
      <c r="F86" s="75"/>
      <c r="G86" s="65"/>
      <c r="H86" s="17"/>
      <c r="I86" s="17"/>
      <c r="J86" s="17"/>
      <c r="K86" s="17"/>
      <c r="L86" s="17"/>
      <c r="M86" s="17"/>
    </row>
    <row r="87" spans="1:13" ht="15.75" x14ac:dyDescent="0.25">
      <c r="A87" s="21" t="s">
        <v>89</v>
      </c>
      <c r="B87" s="76">
        <v>3</v>
      </c>
      <c r="C87" s="14" t="s">
        <v>90</v>
      </c>
      <c r="D87" s="21" t="s">
        <v>0</v>
      </c>
      <c r="E87" s="17"/>
      <c r="F87" s="75"/>
      <c r="G87" s="65"/>
      <c r="H87" s="17"/>
      <c r="I87" s="17"/>
      <c r="J87" s="17"/>
      <c r="K87" s="17"/>
      <c r="L87" s="17"/>
      <c r="M87" s="17"/>
    </row>
    <row r="88" spans="1:13" ht="15.75" x14ac:dyDescent="0.25">
      <c r="A88" s="21" t="s">
        <v>97</v>
      </c>
      <c r="B88" s="66">
        <v>6000</v>
      </c>
      <c r="E88" s="17"/>
      <c r="F88" s="75"/>
      <c r="G88" s="72"/>
      <c r="H88" s="17"/>
      <c r="I88" s="17"/>
      <c r="J88" s="17"/>
      <c r="K88" s="17"/>
      <c r="L88" s="17"/>
      <c r="M88" s="17"/>
    </row>
    <row r="89" spans="1:13" ht="16.5" thickBot="1" x14ac:dyDescent="0.3">
      <c r="A89" s="21" t="s">
        <v>95</v>
      </c>
      <c r="B89" s="70">
        <v>0.42</v>
      </c>
      <c r="E89" s="17"/>
      <c r="F89" s="75"/>
      <c r="G89" s="65"/>
      <c r="H89" s="17"/>
      <c r="I89" s="17"/>
      <c r="J89" s="17"/>
      <c r="K89" s="17"/>
      <c r="L89" s="17"/>
      <c r="M89" s="17"/>
    </row>
    <row r="90" spans="1:13" ht="15.75" x14ac:dyDescent="0.25">
      <c r="A90" s="77"/>
      <c r="B90" s="40" t="s">
        <v>0</v>
      </c>
      <c r="E90" s="17"/>
      <c r="F90" s="75"/>
      <c r="G90" s="78"/>
      <c r="H90" s="17"/>
      <c r="I90" s="17"/>
      <c r="J90" s="17"/>
      <c r="K90" s="17"/>
      <c r="L90" s="17"/>
      <c r="M90" s="17"/>
    </row>
    <row r="91" spans="1:13" ht="15.75" x14ac:dyDescent="0.25">
      <c r="A91" s="79" t="s">
        <v>0</v>
      </c>
      <c r="B91" s="35" t="s">
        <v>15</v>
      </c>
      <c r="E91" s="17"/>
      <c r="F91" s="17"/>
      <c r="G91" s="17"/>
      <c r="H91" s="17"/>
      <c r="I91" s="17"/>
      <c r="J91" s="17"/>
      <c r="K91" s="17"/>
      <c r="L91" s="17"/>
      <c r="M91" s="17"/>
    </row>
    <row r="92" spans="1:13" ht="15.75" x14ac:dyDescent="0.25">
      <c r="A92" s="21" t="s">
        <v>99</v>
      </c>
      <c r="B92" s="40" t="s">
        <v>143</v>
      </c>
      <c r="E92" s="17"/>
      <c r="F92" s="17"/>
      <c r="G92" s="17"/>
      <c r="H92" s="17"/>
      <c r="I92" s="17"/>
      <c r="J92" s="17"/>
      <c r="K92" s="17"/>
      <c r="L92" s="17"/>
      <c r="M92" s="17"/>
    </row>
    <row r="93" spans="1:13" ht="15.75" x14ac:dyDescent="0.25">
      <c r="A93" s="21" t="s">
        <v>100</v>
      </c>
      <c r="B93" s="80">
        <f>B85 - B86</f>
        <v>10000</v>
      </c>
      <c r="E93" s="17"/>
      <c r="F93" s="17"/>
      <c r="G93" s="17"/>
      <c r="H93" s="17"/>
      <c r="I93" s="17"/>
      <c r="J93" s="17"/>
      <c r="K93" s="17"/>
      <c r="L93" s="17"/>
      <c r="M93" s="17"/>
    </row>
    <row r="94" spans="1:13" ht="15.75" x14ac:dyDescent="0.25">
      <c r="A94" s="21" t="s">
        <v>96</v>
      </c>
      <c r="B94" s="40" t="s">
        <v>91</v>
      </c>
      <c r="E94" s="17"/>
      <c r="F94" s="17"/>
      <c r="G94" s="17"/>
      <c r="H94" s="17"/>
      <c r="I94" s="17"/>
      <c r="J94" s="17"/>
      <c r="K94" s="17"/>
      <c r="L94" s="17"/>
      <c r="M94" s="17"/>
    </row>
    <row r="95" spans="1:13" ht="15.75" x14ac:dyDescent="0.25">
      <c r="A95" s="21" t="s">
        <v>92</v>
      </c>
      <c r="B95" s="80">
        <f>(B84 - B88) / B87</f>
        <v>8000</v>
      </c>
      <c r="C95" s="14" t="s">
        <v>93</v>
      </c>
      <c r="E95" s="17"/>
      <c r="F95" s="17"/>
      <c r="G95" s="17"/>
      <c r="H95" s="17"/>
      <c r="I95" s="17"/>
      <c r="J95" s="17"/>
      <c r="K95" s="17"/>
      <c r="L95" s="17"/>
      <c r="M95" s="17"/>
    </row>
    <row r="96" spans="1:13" ht="15.75" x14ac:dyDescent="0.25">
      <c r="A96" s="21" t="s">
        <v>98</v>
      </c>
      <c r="B96" s="40" t="s">
        <v>101</v>
      </c>
      <c r="E96" s="17"/>
      <c r="F96" s="17"/>
      <c r="G96" s="17"/>
      <c r="H96" s="17"/>
      <c r="I96" s="17"/>
      <c r="J96" s="17"/>
      <c r="K96" s="17"/>
      <c r="L96" s="17"/>
      <c r="M96" s="17"/>
    </row>
    <row r="97" spans="1:13" ht="15.75" x14ac:dyDescent="0.25">
      <c r="A97" s="21" t="s">
        <v>102</v>
      </c>
      <c r="B97" s="80">
        <f>B93 - B95</f>
        <v>2000</v>
      </c>
      <c r="E97" s="17"/>
      <c r="F97" s="17"/>
      <c r="G97" s="17"/>
      <c r="H97" s="17"/>
      <c r="I97" s="17"/>
      <c r="J97" s="17"/>
      <c r="K97" s="17"/>
      <c r="L97" s="17"/>
      <c r="M97" s="17"/>
    </row>
    <row r="98" spans="1:13" ht="15.75" x14ac:dyDescent="0.25">
      <c r="A98" s="21" t="s">
        <v>103</v>
      </c>
      <c r="B98" s="40" t="s">
        <v>104</v>
      </c>
      <c r="E98" s="17"/>
      <c r="F98" s="17"/>
      <c r="G98" s="17"/>
      <c r="H98" s="17"/>
      <c r="I98" s="17"/>
      <c r="J98" s="17"/>
      <c r="K98" s="17"/>
      <c r="L98" s="17"/>
      <c r="M98" s="17"/>
    </row>
    <row r="99" spans="1:13" ht="15.75" x14ac:dyDescent="0.25">
      <c r="A99" s="21" t="s">
        <v>105</v>
      </c>
      <c r="B99" s="80">
        <f>(B89*B97)</f>
        <v>840</v>
      </c>
      <c r="E99" s="17"/>
      <c r="F99" s="17"/>
      <c r="G99" s="17"/>
      <c r="H99" s="17"/>
      <c r="I99" s="17"/>
      <c r="J99" s="17"/>
      <c r="K99" s="17"/>
      <c r="L99" s="17"/>
      <c r="M99" s="17"/>
    </row>
    <row r="100" spans="1:13" ht="15.75" x14ac:dyDescent="0.25">
      <c r="A100" s="21" t="s">
        <v>604</v>
      </c>
      <c r="B100" s="40" t="s">
        <v>106</v>
      </c>
      <c r="E100" s="17"/>
      <c r="F100" s="17"/>
      <c r="G100" s="17"/>
      <c r="H100" s="17"/>
      <c r="I100" s="17"/>
      <c r="J100" s="17"/>
      <c r="K100" s="17"/>
      <c r="L100" s="17"/>
      <c r="M100" s="17"/>
    </row>
    <row r="101" spans="1:13" ht="15.75" x14ac:dyDescent="0.25">
      <c r="A101" s="21" t="s">
        <v>102</v>
      </c>
      <c r="B101" s="80">
        <f>B93 - B99</f>
        <v>9160</v>
      </c>
      <c r="E101" s="17"/>
      <c r="F101" s="17"/>
      <c r="G101" s="17"/>
      <c r="H101" s="17"/>
      <c r="I101" s="17"/>
      <c r="J101" s="17"/>
      <c r="K101" s="17"/>
      <c r="L101" s="17"/>
      <c r="M101" s="17"/>
    </row>
    <row r="102" spans="1:13" ht="15.75" x14ac:dyDescent="0.25">
      <c r="D102" s="21"/>
      <c r="E102" s="17"/>
      <c r="F102" s="17"/>
      <c r="G102" s="17"/>
      <c r="H102" s="17"/>
      <c r="I102" s="17"/>
      <c r="J102" s="17"/>
      <c r="K102" s="17"/>
      <c r="L102" s="17"/>
      <c r="M102" s="17"/>
    </row>
    <row r="103" spans="1:13" x14ac:dyDescent="0.2">
      <c r="E103" s="17"/>
      <c r="F103" s="17"/>
      <c r="G103" s="17"/>
      <c r="H103" s="17"/>
      <c r="I103" s="17"/>
      <c r="J103" s="17"/>
      <c r="K103" s="17"/>
      <c r="L103" s="17"/>
      <c r="M103" s="17"/>
    </row>
    <row r="104" spans="1:13" ht="15.75" x14ac:dyDescent="0.25">
      <c r="A104" s="15" t="s">
        <v>87</v>
      </c>
      <c r="E104" s="17"/>
      <c r="F104" s="17"/>
      <c r="G104" s="75"/>
      <c r="H104" s="81"/>
      <c r="I104" s="17"/>
      <c r="J104" s="17"/>
      <c r="K104" s="17"/>
      <c r="L104" s="17"/>
      <c r="M104" s="17"/>
    </row>
    <row r="105" spans="1:13" ht="15.75" x14ac:dyDescent="0.25">
      <c r="E105" s="17"/>
      <c r="F105" s="17"/>
      <c r="G105" s="75"/>
      <c r="H105" s="72"/>
      <c r="I105" s="17"/>
      <c r="J105" s="17"/>
      <c r="K105" s="17"/>
      <c r="L105" s="17"/>
      <c r="M105" s="17"/>
    </row>
    <row r="106" spans="1:13" ht="16.5" thickBot="1" x14ac:dyDescent="0.3">
      <c r="A106" s="15" t="s">
        <v>126</v>
      </c>
      <c r="B106" s="35" t="s">
        <v>14</v>
      </c>
      <c r="E106" s="17"/>
      <c r="F106" s="17"/>
      <c r="G106" s="75"/>
      <c r="H106" s="81"/>
      <c r="I106" s="17"/>
      <c r="J106" s="17"/>
      <c r="K106" s="17"/>
      <c r="L106" s="17"/>
      <c r="M106" s="17"/>
    </row>
    <row r="107" spans="1:13" ht="15.75" x14ac:dyDescent="0.25">
      <c r="A107" s="21" t="s">
        <v>88</v>
      </c>
      <c r="B107" s="62">
        <v>3200000</v>
      </c>
      <c r="E107" s="17"/>
      <c r="F107" s="82"/>
      <c r="G107" s="65"/>
      <c r="H107" s="64"/>
      <c r="I107" s="17"/>
      <c r="J107" s="17"/>
      <c r="K107" s="17"/>
      <c r="L107" s="17"/>
      <c r="M107" s="17"/>
    </row>
    <row r="108" spans="1:13" ht="15.75" x14ac:dyDescent="0.25">
      <c r="A108" s="21" t="s">
        <v>89</v>
      </c>
      <c r="B108" s="76">
        <v>15</v>
      </c>
      <c r="C108" s="14" t="s">
        <v>90</v>
      </c>
      <c r="E108" s="17"/>
      <c r="F108" s="82"/>
      <c r="G108" s="72"/>
      <c r="H108" s="64"/>
      <c r="I108" s="17"/>
      <c r="J108" s="17"/>
      <c r="K108" s="17"/>
      <c r="L108" s="17"/>
      <c r="M108" s="17"/>
    </row>
    <row r="109" spans="1:13" ht="16.5" thickBot="1" x14ac:dyDescent="0.3">
      <c r="A109" s="21" t="s">
        <v>108</v>
      </c>
      <c r="B109" s="83">
        <v>500000</v>
      </c>
      <c r="E109" s="17"/>
      <c r="F109" s="82"/>
      <c r="G109" s="65"/>
      <c r="H109" s="64"/>
      <c r="I109" s="17"/>
      <c r="J109" s="17"/>
      <c r="K109" s="17"/>
      <c r="L109" s="17"/>
      <c r="M109" s="17"/>
    </row>
    <row r="110" spans="1:13" ht="15.75" x14ac:dyDescent="0.25">
      <c r="A110" s="15"/>
      <c r="B110" s="35" t="s">
        <v>15</v>
      </c>
      <c r="E110" s="17"/>
      <c r="F110" s="17"/>
      <c r="G110" s="17"/>
      <c r="H110" s="17"/>
      <c r="I110" s="17"/>
      <c r="J110" s="17"/>
      <c r="K110" s="17"/>
      <c r="L110" s="17"/>
      <c r="M110" s="17"/>
    </row>
    <row r="111" spans="1:13" ht="15.75" x14ac:dyDescent="0.25">
      <c r="A111" s="21" t="s">
        <v>96</v>
      </c>
      <c r="B111" s="40" t="s">
        <v>91</v>
      </c>
      <c r="E111" s="17"/>
      <c r="F111" s="17"/>
      <c r="G111" s="17"/>
      <c r="H111" s="17"/>
      <c r="I111" s="17"/>
      <c r="J111" s="17"/>
      <c r="K111" s="17"/>
      <c r="L111" s="17"/>
      <c r="M111" s="17"/>
    </row>
    <row r="112" spans="1:13" ht="15.75" x14ac:dyDescent="0.25">
      <c r="A112" s="21" t="s">
        <v>92</v>
      </c>
      <c r="B112" s="73">
        <f>(B107 - B109) / B108</f>
        <v>180000</v>
      </c>
      <c r="C112" s="15" t="s">
        <v>93</v>
      </c>
      <c r="E112" s="17"/>
      <c r="F112" s="17"/>
      <c r="G112" s="17"/>
      <c r="H112" s="17"/>
      <c r="I112" s="17"/>
      <c r="J112" s="17"/>
      <c r="K112" s="17"/>
      <c r="L112" s="17"/>
      <c r="M112" s="17"/>
    </row>
    <row r="113" spans="1:13" x14ac:dyDescent="0.2">
      <c r="E113" s="17"/>
      <c r="F113" s="17"/>
      <c r="G113" s="17"/>
      <c r="H113" s="17"/>
      <c r="I113" s="17"/>
      <c r="J113" s="17"/>
      <c r="K113" s="17"/>
      <c r="L113" s="17"/>
      <c r="M113" s="17"/>
    </row>
    <row r="114" spans="1:13" ht="15.75" x14ac:dyDescent="0.25">
      <c r="A114" s="16" t="s">
        <v>107</v>
      </c>
      <c r="E114" s="17"/>
      <c r="F114" s="17"/>
      <c r="G114" s="17"/>
      <c r="H114" s="17"/>
      <c r="I114" s="17"/>
      <c r="J114" s="17"/>
      <c r="K114" s="17"/>
      <c r="L114" s="17"/>
      <c r="M114" s="17"/>
    </row>
    <row r="115" spans="1:13" x14ac:dyDescent="0.2">
      <c r="E115" s="17"/>
      <c r="F115" s="17"/>
      <c r="G115" s="17"/>
      <c r="H115" s="17"/>
      <c r="I115" s="17"/>
      <c r="J115" s="17"/>
      <c r="K115" s="17"/>
      <c r="L115" s="17"/>
      <c r="M115" s="17"/>
    </row>
    <row r="116" spans="1:13" ht="15.75" x14ac:dyDescent="0.25">
      <c r="A116" s="14" t="s">
        <v>709</v>
      </c>
      <c r="E116" s="17"/>
      <c r="F116" s="17"/>
      <c r="G116" s="17"/>
      <c r="H116" s="17"/>
      <c r="I116" s="17"/>
      <c r="J116" s="17"/>
      <c r="K116" s="17"/>
      <c r="L116" s="17"/>
      <c r="M116" s="17"/>
    </row>
    <row r="117" spans="1:13" x14ac:dyDescent="0.2">
      <c r="A117" s="14" t="s">
        <v>111</v>
      </c>
      <c r="E117" s="17"/>
      <c r="F117" s="17"/>
      <c r="G117" s="17"/>
      <c r="H117" s="17"/>
      <c r="I117" s="17"/>
      <c r="J117" s="17"/>
      <c r="K117" s="17"/>
      <c r="L117" s="17"/>
      <c r="M117" s="17"/>
    </row>
    <row r="118" spans="1:13" ht="15.75" x14ac:dyDescent="0.25">
      <c r="C118" s="21" t="s">
        <v>0</v>
      </c>
      <c r="E118" s="17"/>
      <c r="F118" s="17"/>
      <c r="G118" s="17"/>
      <c r="H118" s="17"/>
      <c r="I118" s="17"/>
      <c r="J118" s="17"/>
      <c r="K118" s="17"/>
      <c r="L118" s="17"/>
      <c r="M118" s="17"/>
    </row>
    <row r="119" spans="1:13" x14ac:dyDescent="0.2">
      <c r="E119" s="17"/>
      <c r="F119" s="17"/>
      <c r="G119" s="17"/>
      <c r="H119" s="17"/>
      <c r="I119" s="17"/>
      <c r="J119" s="17"/>
      <c r="K119" s="17"/>
      <c r="L119" s="17"/>
      <c r="M119" s="17"/>
    </row>
    <row r="120" spans="1:13" ht="16.5" thickBot="1" x14ac:dyDescent="0.3">
      <c r="B120" s="35" t="s">
        <v>14</v>
      </c>
      <c r="E120" s="17"/>
      <c r="F120" s="17"/>
      <c r="G120" s="17"/>
      <c r="H120" s="17"/>
      <c r="I120" s="17"/>
      <c r="J120" s="17"/>
      <c r="K120" s="17"/>
      <c r="L120" s="17"/>
      <c r="M120" s="17"/>
    </row>
    <row r="121" spans="1:13" ht="15.75" x14ac:dyDescent="0.25">
      <c r="A121" s="21" t="s">
        <v>88</v>
      </c>
      <c r="B121" s="62">
        <v>27000</v>
      </c>
      <c r="E121" s="17"/>
      <c r="F121" s="17"/>
      <c r="G121" s="75"/>
      <c r="H121" s="81"/>
      <c r="I121" s="17"/>
      <c r="J121" s="17"/>
      <c r="K121" s="17"/>
      <c r="L121" s="17"/>
      <c r="M121" s="17"/>
    </row>
    <row r="122" spans="1:13" ht="15.75" x14ac:dyDescent="0.25">
      <c r="A122" s="21" t="s">
        <v>108</v>
      </c>
      <c r="B122" s="66">
        <v>3000</v>
      </c>
      <c r="E122" s="17"/>
      <c r="F122" s="17"/>
      <c r="G122" s="75"/>
      <c r="H122" s="81"/>
      <c r="I122" s="17"/>
      <c r="J122" s="17"/>
      <c r="K122" s="17"/>
      <c r="L122" s="17"/>
      <c r="M122" s="17"/>
    </row>
    <row r="123" spans="1:13" ht="15.75" x14ac:dyDescent="0.25">
      <c r="A123" s="84" t="s">
        <v>110</v>
      </c>
      <c r="B123" s="66">
        <v>11000</v>
      </c>
      <c r="C123" s="14" t="s">
        <v>112</v>
      </c>
      <c r="E123" s="17"/>
      <c r="F123" s="17"/>
      <c r="G123" s="85"/>
      <c r="H123" s="81"/>
      <c r="I123" s="17"/>
      <c r="J123" s="17"/>
      <c r="K123" s="17"/>
      <c r="L123" s="17"/>
      <c r="M123" s="17"/>
    </row>
    <row r="124" spans="1:13" ht="16.5" thickBot="1" x14ac:dyDescent="0.3">
      <c r="A124" s="21" t="s">
        <v>103</v>
      </c>
      <c r="B124" s="83">
        <v>3000</v>
      </c>
      <c r="E124" s="17"/>
      <c r="F124" s="17"/>
      <c r="G124" s="75"/>
      <c r="H124" s="81"/>
      <c r="I124" s="17"/>
      <c r="J124" s="17"/>
      <c r="K124" s="17"/>
      <c r="L124" s="17"/>
      <c r="M124" s="17"/>
    </row>
    <row r="125" spans="1:13" ht="15.75" x14ac:dyDescent="0.25">
      <c r="A125" s="21"/>
      <c r="B125" s="86"/>
      <c r="E125" s="17"/>
      <c r="F125" s="17"/>
      <c r="G125" s="17"/>
      <c r="H125" s="17"/>
      <c r="I125" s="17"/>
      <c r="J125" s="17"/>
      <c r="K125" s="17"/>
      <c r="L125" s="17"/>
      <c r="M125" s="17"/>
    </row>
    <row r="126" spans="1:13" ht="15.75" x14ac:dyDescent="0.25">
      <c r="A126" s="21"/>
      <c r="B126" s="35" t="s">
        <v>15</v>
      </c>
      <c r="E126" s="17"/>
      <c r="F126" s="17"/>
      <c r="G126" s="17"/>
      <c r="H126" s="17"/>
      <c r="I126" s="17"/>
      <c r="J126" s="17"/>
      <c r="K126" s="17"/>
      <c r="L126" s="17"/>
      <c r="M126" s="17"/>
    </row>
    <row r="127" spans="1:13" ht="15.75" x14ac:dyDescent="0.25">
      <c r="A127" s="21" t="s">
        <v>109</v>
      </c>
      <c r="B127" s="40" t="s">
        <v>114</v>
      </c>
      <c r="E127" s="17"/>
      <c r="F127" s="17"/>
      <c r="G127" s="17"/>
      <c r="H127" s="17"/>
      <c r="I127" s="17"/>
      <c r="J127" s="17"/>
      <c r="K127" s="17"/>
      <c r="L127" s="17"/>
      <c r="M127" s="17"/>
    </row>
    <row r="128" spans="1:13" ht="15.75" x14ac:dyDescent="0.25">
      <c r="A128" s="21" t="s">
        <v>113</v>
      </c>
      <c r="B128" s="87">
        <f>(B121 - B122 ) / (B123 - B124)</f>
        <v>3</v>
      </c>
      <c r="C128" s="15" t="s">
        <v>90</v>
      </c>
      <c r="E128" s="17"/>
      <c r="F128" s="17"/>
      <c r="G128" s="75"/>
      <c r="H128" s="88"/>
      <c r="I128" s="17"/>
      <c r="J128" s="17"/>
      <c r="K128" s="17"/>
      <c r="L128" s="17"/>
      <c r="M128" s="17"/>
    </row>
    <row r="129" spans="1:13" ht="15.75" x14ac:dyDescent="0.25">
      <c r="E129" s="17"/>
      <c r="F129" s="17"/>
      <c r="G129" s="75"/>
      <c r="H129" s="88"/>
      <c r="I129" s="17"/>
      <c r="J129" s="17"/>
      <c r="K129" s="17"/>
      <c r="L129" s="17"/>
      <c r="M129" s="17"/>
    </row>
    <row r="130" spans="1:13" ht="15.75" x14ac:dyDescent="0.25">
      <c r="A130" s="15" t="s">
        <v>115</v>
      </c>
      <c r="E130" s="17"/>
      <c r="F130" s="17"/>
      <c r="G130" s="75"/>
      <c r="H130" s="88"/>
      <c r="I130" s="17"/>
      <c r="J130" s="17"/>
      <c r="K130" s="17"/>
      <c r="L130" s="17"/>
      <c r="M130" s="17"/>
    </row>
    <row r="131" spans="1:13" ht="15.75" x14ac:dyDescent="0.25">
      <c r="E131" s="17"/>
      <c r="F131" s="17"/>
      <c r="G131" s="75"/>
      <c r="H131" s="88"/>
      <c r="I131" s="17"/>
      <c r="J131" s="17"/>
      <c r="K131" s="17"/>
      <c r="L131" s="17"/>
      <c r="M131" s="17"/>
    </row>
    <row r="132" spans="1:13" x14ac:dyDescent="0.2">
      <c r="A132" s="14" t="s">
        <v>122</v>
      </c>
      <c r="E132" s="17"/>
      <c r="F132" s="17"/>
      <c r="G132" s="17"/>
      <c r="H132" s="17"/>
      <c r="I132" s="17"/>
      <c r="J132" s="17"/>
      <c r="K132" s="17"/>
      <c r="L132" s="17"/>
      <c r="M132" s="17"/>
    </row>
    <row r="133" spans="1:13" x14ac:dyDescent="0.2">
      <c r="E133" s="17"/>
      <c r="F133" s="17"/>
      <c r="G133" s="17"/>
      <c r="H133" s="17"/>
      <c r="I133" s="17"/>
      <c r="J133" s="17"/>
      <c r="K133" s="17"/>
      <c r="L133" s="17"/>
      <c r="M133" s="17"/>
    </row>
    <row r="134" spans="1:13" ht="15.75" x14ac:dyDescent="0.25">
      <c r="A134" s="14" t="s">
        <v>710</v>
      </c>
      <c r="E134" s="17"/>
      <c r="F134" s="17"/>
      <c r="G134" s="17"/>
      <c r="H134" s="17"/>
      <c r="I134" s="17"/>
      <c r="J134" s="17"/>
      <c r="K134" s="17"/>
      <c r="L134" s="17"/>
      <c r="M134" s="17"/>
    </row>
    <row r="135" spans="1:13" x14ac:dyDescent="0.2">
      <c r="A135" s="14" t="s">
        <v>163</v>
      </c>
      <c r="E135" s="17"/>
      <c r="F135" s="17"/>
      <c r="G135" s="17"/>
      <c r="H135" s="17"/>
      <c r="I135" s="17"/>
      <c r="J135" s="17"/>
      <c r="K135" s="17"/>
      <c r="L135" s="17"/>
      <c r="M135" s="17"/>
    </row>
    <row r="136" spans="1:13" x14ac:dyDescent="0.2">
      <c r="E136" s="17"/>
      <c r="F136" s="17"/>
      <c r="G136" s="17"/>
      <c r="H136" s="17"/>
      <c r="I136" s="17"/>
      <c r="J136" s="17"/>
      <c r="K136" s="17"/>
      <c r="L136" s="17"/>
      <c r="M136" s="17"/>
    </row>
    <row r="137" spans="1:13" ht="15.75" x14ac:dyDescent="0.25">
      <c r="A137" s="18" t="s">
        <v>711</v>
      </c>
      <c r="E137" s="17"/>
      <c r="F137" s="17"/>
      <c r="G137" s="17"/>
      <c r="H137" s="17"/>
      <c r="I137" s="17"/>
      <c r="J137" s="17"/>
      <c r="K137" s="17"/>
      <c r="L137" s="17"/>
      <c r="M137" s="17"/>
    </row>
    <row r="138" spans="1:13" x14ac:dyDescent="0.2">
      <c r="E138" s="17"/>
      <c r="F138" s="17"/>
      <c r="G138" s="17"/>
      <c r="H138" s="17"/>
      <c r="I138" s="17"/>
      <c r="J138" s="17"/>
      <c r="K138" s="17"/>
      <c r="L138" s="17"/>
      <c r="M138" s="17"/>
    </row>
    <row r="139" spans="1:13" ht="16.5" thickBot="1" x14ac:dyDescent="0.3">
      <c r="B139" s="35" t="s">
        <v>14</v>
      </c>
      <c r="E139" s="17"/>
      <c r="F139" s="17"/>
      <c r="G139" s="17"/>
      <c r="H139" s="17"/>
      <c r="I139" s="17"/>
      <c r="J139" s="17"/>
      <c r="K139" s="17"/>
      <c r="L139" s="17"/>
      <c r="M139" s="17"/>
    </row>
    <row r="140" spans="1:13" ht="15.75" x14ac:dyDescent="0.25">
      <c r="A140" s="21" t="s">
        <v>116</v>
      </c>
      <c r="B140" s="62">
        <v>25000</v>
      </c>
      <c r="E140" s="17"/>
      <c r="F140" s="82"/>
      <c r="G140" s="81"/>
      <c r="H140" s="17"/>
      <c r="I140" s="17"/>
      <c r="J140" s="17"/>
      <c r="K140" s="17"/>
      <c r="L140" s="17"/>
      <c r="M140" s="17"/>
    </row>
    <row r="141" spans="1:13" ht="15.75" x14ac:dyDescent="0.25">
      <c r="A141" s="21" t="s">
        <v>117</v>
      </c>
      <c r="B141" s="76">
        <v>2</v>
      </c>
      <c r="C141" s="14" t="s">
        <v>90</v>
      </c>
      <c r="E141" s="17"/>
      <c r="F141" s="82"/>
      <c r="G141" s="72"/>
      <c r="H141" s="17"/>
      <c r="I141" s="17"/>
      <c r="J141" s="17"/>
      <c r="K141" s="17"/>
      <c r="L141" s="17"/>
      <c r="M141" s="17"/>
    </row>
    <row r="142" spans="1:13" ht="16.5" thickBot="1" x14ac:dyDescent="0.3">
      <c r="A142" s="21" t="s">
        <v>118</v>
      </c>
      <c r="B142" s="70">
        <v>0.1</v>
      </c>
      <c r="E142" s="17"/>
      <c r="F142" s="82"/>
      <c r="G142" s="78"/>
      <c r="H142" s="17"/>
      <c r="I142" s="17"/>
      <c r="J142" s="17"/>
      <c r="K142" s="17"/>
      <c r="L142" s="17"/>
      <c r="M142" s="17"/>
    </row>
    <row r="143" spans="1:13" ht="15.75" x14ac:dyDescent="0.25">
      <c r="A143" s="21"/>
      <c r="E143" s="17"/>
      <c r="F143" s="17"/>
      <c r="G143" s="17"/>
      <c r="H143" s="17"/>
      <c r="I143" s="17"/>
      <c r="J143" s="17"/>
      <c r="K143" s="17"/>
      <c r="L143" s="17"/>
      <c r="M143" s="17"/>
    </row>
    <row r="144" spans="1:13" ht="15.75" x14ac:dyDescent="0.25">
      <c r="A144" s="21"/>
      <c r="B144" s="35" t="s">
        <v>15</v>
      </c>
      <c r="E144" s="17"/>
      <c r="F144" s="17"/>
      <c r="G144" s="17"/>
      <c r="H144" s="17"/>
      <c r="I144" s="17"/>
      <c r="J144" s="17"/>
      <c r="K144" s="17"/>
      <c r="L144" s="17"/>
      <c r="M144" s="17"/>
    </row>
    <row r="145" spans="1:13" ht="15.75" x14ac:dyDescent="0.25">
      <c r="A145" s="21" t="s">
        <v>119</v>
      </c>
      <c r="B145" s="40" t="s">
        <v>120</v>
      </c>
      <c r="E145" s="17"/>
      <c r="F145" s="17"/>
      <c r="G145" s="17"/>
      <c r="H145" s="17"/>
      <c r="I145" s="17"/>
      <c r="J145" s="17"/>
      <c r="K145" s="17"/>
      <c r="L145" s="17"/>
      <c r="M145" s="17"/>
    </row>
    <row r="146" spans="1:13" ht="15.75" x14ac:dyDescent="0.25">
      <c r="A146" s="21" t="s">
        <v>121</v>
      </c>
      <c r="B146" s="73">
        <f>B140 / (1 + B142)^B141</f>
        <v>20661.157024793385</v>
      </c>
      <c r="E146" s="17"/>
      <c r="F146" s="17"/>
      <c r="G146" s="17"/>
      <c r="H146" s="17"/>
      <c r="I146" s="17"/>
      <c r="J146" s="17"/>
      <c r="K146" s="17"/>
      <c r="L146" s="17"/>
      <c r="M146" s="17"/>
    </row>
    <row r="147" spans="1:13" x14ac:dyDescent="0.2">
      <c r="E147" s="17"/>
      <c r="F147" s="17"/>
      <c r="G147" s="17"/>
      <c r="H147" s="17"/>
      <c r="I147" s="17"/>
      <c r="J147" s="17"/>
      <c r="K147" s="17"/>
      <c r="L147" s="17"/>
      <c r="M147" s="17"/>
    </row>
    <row r="148" spans="1:13" ht="15.75" x14ac:dyDescent="0.25">
      <c r="A148" s="15" t="s">
        <v>133</v>
      </c>
      <c r="E148" s="17"/>
      <c r="F148" s="17"/>
      <c r="G148" s="17"/>
      <c r="H148" s="17"/>
      <c r="I148" s="17"/>
      <c r="J148" s="17"/>
      <c r="K148" s="17"/>
      <c r="L148" s="17"/>
      <c r="M148" s="17"/>
    </row>
    <row r="149" spans="1:13" ht="16.5" thickBot="1" x14ac:dyDescent="0.3">
      <c r="B149" s="35" t="s">
        <v>14</v>
      </c>
      <c r="E149" s="17"/>
      <c r="F149" s="17"/>
      <c r="G149" s="17"/>
      <c r="H149" s="17"/>
      <c r="I149" s="17"/>
      <c r="J149" s="17"/>
      <c r="K149" s="17"/>
      <c r="L149" s="17"/>
      <c r="M149" s="17"/>
    </row>
    <row r="150" spans="1:13" ht="15.75" x14ac:dyDescent="0.25">
      <c r="A150" s="21" t="s">
        <v>108</v>
      </c>
      <c r="B150" s="62">
        <v>9000</v>
      </c>
      <c r="E150" s="17"/>
      <c r="F150" s="17"/>
      <c r="G150" s="17"/>
      <c r="H150" s="17"/>
      <c r="I150" s="17"/>
      <c r="J150" s="17"/>
      <c r="K150" s="17"/>
      <c r="L150" s="17"/>
      <c r="M150" s="17"/>
    </row>
    <row r="151" spans="1:13" ht="15.75" x14ac:dyDescent="0.25">
      <c r="A151" s="21" t="s">
        <v>89</v>
      </c>
      <c r="B151" s="76">
        <v>10</v>
      </c>
      <c r="C151" s="14" t="s">
        <v>90</v>
      </c>
      <c r="E151" s="17"/>
      <c r="F151" s="17"/>
      <c r="G151" s="75"/>
      <c r="H151" s="81"/>
      <c r="I151" s="17"/>
      <c r="J151" s="17"/>
      <c r="K151" s="17"/>
      <c r="L151" s="17"/>
      <c r="M151" s="17"/>
    </row>
    <row r="152" spans="1:13" ht="16.5" thickBot="1" x14ac:dyDescent="0.3">
      <c r="A152" s="21" t="s">
        <v>118</v>
      </c>
      <c r="B152" s="70">
        <v>0.12</v>
      </c>
      <c r="C152" s="89"/>
      <c r="E152" s="17"/>
      <c r="F152" s="17"/>
      <c r="G152" s="75"/>
      <c r="H152" s="72"/>
      <c r="I152" s="17"/>
      <c r="J152" s="17"/>
      <c r="K152" s="17"/>
      <c r="L152" s="17"/>
      <c r="M152" s="17"/>
    </row>
    <row r="153" spans="1:13" ht="15.75" x14ac:dyDescent="0.25">
      <c r="A153" s="84"/>
      <c r="B153" s="63"/>
      <c r="D153" s="21"/>
      <c r="E153" s="17"/>
      <c r="F153" s="17"/>
      <c r="G153" s="75"/>
      <c r="H153" s="78"/>
      <c r="I153" s="64"/>
      <c r="J153" s="17"/>
      <c r="K153" s="17"/>
      <c r="L153" s="17"/>
      <c r="M153" s="17"/>
    </row>
    <row r="154" spans="1:13" ht="15.75" x14ac:dyDescent="0.25">
      <c r="A154" s="21"/>
      <c r="B154" s="35" t="s">
        <v>15</v>
      </c>
      <c r="E154" s="17"/>
      <c r="F154" s="17"/>
      <c r="G154" s="17"/>
      <c r="H154" s="17"/>
      <c r="I154" s="17"/>
      <c r="J154" s="17"/>
      <c r="K154" s="17"/>
      <c r="L154" s="17"/>
      <c r="M154" s="17"/>
    </row>
    <row r="155" spans="1:13" ht="15.75" x14ac:dyDescent="0.25">
      <c r="A155" s="21" t="s">
        <v>119</v>
      </c>
      <c r="B155" s="40" t="s">
        <v>120</v>
      </c>
      <c r="E155" s="17"/>
      <c r="F155" s="17"/>
      <c r="G155" s="17"/>
      <c r="H155" s="17"/>
      <c r="I155" s="17"/>
      <c r="J155" s="17"/>
      <c r="K155" s="17"/>
      <c r="L155" s="17"/>
      <c r="M155" s="17"/>
    </row>
    <row r="156" spans="1:13" ht="15.75" x14ac:dyDescent="0.25">
      <c r="A156" s="21" t="s">
        <v>121</v>
      </c>
      <c r="B156" s="73">
        <f>B150 / (1 + B152)^B151</f>
        <v>2897.7591293162641</v>
      </c>
      <c r="E156" s="17"/>
      <c r="F156" s="17"/>
      <c r="G156" s="17"/>
      <c r="H156" s="17"/>
      <c r="I156" s="17"/>
      <c r="J156" s="17"/>
      <c r="K156" s="17"/>
      <c r="L156" s="17"/>
      <c r="M156" s="17"/>
    </row>
    <row r="157" spans="1:13" x14ac:dyDescent="0.2">
      <c r="E157" s="17"/>
      <c r="F157" s="17"/>
      <c r="G157" s="17"/>
      <c r="H157" s="17"/>
      <c r="I157" s="17"/>
      <c r="J157" s="17"/>
      <c r="K157" s="17"/>
      <c r="L157" s="17"/>
      <c r="M157" s="17"/>
    </row>
    <row r="158" spans="1:13" ht="15.75" x14ac:dyDescent="0.25">
      <c r="A158" s="15" t="s">
        <v>202</v>
      </c>
      <c r="E158" s="17"/>
      <c r="F158" s="17"/>
      <c r="G158" s="17"/>
      <c r="H158" s="17"/>
      <c r="I158" s="17"/>
      <c r="J158" s="17"/>
      <c r="K158" s="17"/>
      <c r="L158" s="17"/>
      <c r="M158" s="17"/>
    </row>
    <row r="159" spans="1:13" ht="15.75" x14ac:dyDescent="0.25">
      <c r="A159" s="18"/>
      <c r="B159" s="35"/>
      <c r="E159" s="17"/>
      <c r="F159" s="17"/>
      <c r="G159" s="17"/>
      <c r="H159" s="17"/>
      <c r="I159" s="17"/>
      <c r="J159" s="17"/>
      <c r="K159" s="17"/>
      <c r="L159" s="17"/>
      <c r="M159" s="17"/>
    </row>
    <row r="160" spans="1:13" x14ac:dyDescent="0.2">
      <c r="A160" s="18" t="s">
        <v>164</v>
      </c>
      <c r="B160" s="90"/>
      <c r="E160" s="17"/>
      <c r="F160" s="17"/>
      <c r="G160" s="17"/>
      <c r="H160" s="17"/>
      <c r="I160" s="17"/>
      <c r="J160" s="17"/>
      <c r="K160" s="17"/>
      <c r="L160" s="17"/>
      <c r="M160" s="17"/>
    </row>
    <row r="161" spans="1:13" x14ac:dyDescent="0.2">
      <c r="A161" s="18" t="s">
        <v>303</v>
      </c>
      <c r="B161" s="91"/>
      <c r="E161" s="17"/>
      <c r="F161" s="17"/>
      <c r="G161" s="17"/>
      <c r="H161" s="17"/>
      <c r="I161" s="17"/>
      <c r="J161" s="17"/>
      <c r="K161" s="17"/>
      <c r="L161" s="17"/>
      <c r="M161" s="17"/>
    </row>
    <row r="162" spans="1:13" x14ac:dyDescent="0.2">
      <c r="A162" s="18" t="s">
        <v>165</v>
      </c>
      <c r="B162" s="90"/>
      <c r="E162" s="17"/>
      <c r="F162" s="17"/>
      <c r="G162" s="17"/>
      <c r="H162" s="17"/>
      <c r="I162" s="17"/>
      <c r="J162" s="17"/>
      <c r="K162" s="17"/>
      <c r="L162" s="17"/>
      <c r="M162" s="17"/>
    </row>
    <row r="163" spans="1:13" x14ac:dyDescent="0.2">
      <c r="B163" s="90"/>
      <c r="E163" s="17"/>
      <c r="F163" s="17"/>
      <c r="G163" s="17"/>
      <c r="H163" s="17"/>
      <c r="I163" s="17"/>
      <c r="J163" s="17"/>
      <c r="K163" s="17"/>
      <c r="L163" s="17"/>
      <c r="M163" s="17"/>
    </row>
    <row r="164" spans="1:13" ht="15.75" x14ac:dyDescent="0.25">
      <c r="A164" s="14" t="s">
        <v>712</v>
      </c>
      <c r="B164" s="90"/>
      <c r="E164" s="17"/>
      <c r="F164" s="17"/>
      <c r="G164" s="17"/>
      <c r="H164" s="17"/>
      <c r="I164" s="17"/>
      <c r="J164" s="17"/>
      <c r="K164" s="17"/>
      <c r="L164" s="17"/>
      <c r="M164" s="17"/>
    </row>
    <row r="165" spans="1:13" ht="15.75" x14ac:dyDescent="0.25">
      <c r="A165" s="14" t="s">
        <v>713</v>
      </c>
      <c r="B165" s="90"/>
      <c r="E165" s="17"/>
      <c r="F165" s="17"/>
      <c r="G165" s="17"/>
      <c r="H165" s="17"/>
      <c r="I165" s="17"/>
      <c r="J165" s="17"/>
      <c r="K165" s="17"/>
      <c r="L165" s="17"/>
      <c r="M165" s="17"/>
    </row>
    <row r="166" spans="1:13" ht="15.75" x14ac:dyDescent="0.25">
      <c r="A166" s="21"/>
      <c r="B166" s="90"/>
      <c r="E166" s="17"/>
      <c r="F166" s="17"/>
      <c r="G166" s="17"/>
      <c r="H166" s="17"/>
      <c r="I166" s="17"/>
      <c r="J166" s="17"/>
      <c r="K166" s="17"/>
      <c r="L166" s="17"/>
      <c r="M166" s="17"/>
    </row>
    <row r="167" spans="1:13" ht="15.75" x14ac:dyDescent="0.25">
      <c r="A167" s="21" t="s">
        <v>200</v>
      </c>
      <c r="B167" s="92" t="s">
        <v>192</v>
      </c>
      <c r="E167" s="17"/>
      <c r="F167" s="17"/>
      <c r="G167" s="17"/>
      <c r="H167" s="17"/>
      <c r="I167" s="17"/>
      <c r="J167" s="17"/>
      <c r="K167" s="17"/>
      <c r="L167" s="17"/>
      <c r="M167" s="17"/>
    </row>
    <row r="168" spans="1:13" x14ac:dyDescent="0.2">
      <c r="E168" s="17"/>
      <c r="F168" s="17"/>
      <c r="G168" s="17"/>
      <c r="H168" s="17"/>
      <c r="I168" s="17"/>
      <c r="J168" s="17"/>
      <c r="K168" s="17"/>
      <c r="L168" s="17"/>
      <c r="M168" s="17"/>
    </row>
    <row r="169" spans="1:13" ht="15.75" x14ac:dyDescent="0.25">
      <c r="A169" s="21" t="s">
        <v>184</v>
      </c>
      <c r="B169" s="36" t="s">
        <v>120</v>
      </c>
      <c r="C169" s="21"/>
      <c r="E169" s="17"/>
      <c r="F169" s="17"/>
      <c r="G169" s="17"/>
      <c r="H169" s="17"/>
      <c r="I169" s="17"/>
      <c r="J169" s="17"/>
      <c r="K169" s="17"/>
      <c r="L169" s="17"/>
      <c r="M169" s="17"/>
    </row>
    <row r="170" spans="1:13" ht="15.75" x14ac:dyDescent="0.25">
      <c r="E170" s="17"/>
      <c r="F170" s="17"/>
      <c r="G170" s="75"/>
      <c r="H170" s="54"/>
      <c r="I170" s="17"/>
      <c r="J170" s="17"/>
      <c r="K170" s="17"/>
      <c r="L170" s="17"/>
      <c r="M170" s="17"/>
    </row>
    <row r="171" spans="1:13" ht="15.75" x14ac:dyDescent="0.25">
      <c r="A171" s="21" t="s">
        <v>198</v>
      </c>
      <c r="B171" s="15" t="s">
        <v>201</v>
      </c>
      <c r="E171" s="17"/>
      <c r="F171" s="17"/>
      <c r="G171" s="75"/>
      <c r="H171" s="54"/>
      <c r="I171" s="17"/>
      <c r="J171" s="17"/>
      <c r="K171" s="17"/>
      <c r="L171" s="17"/>
      <c r="M171" s="17"/>
    </row>
    <row r="172" spans="1:13" ht="15.75" x14ac:dyDescent="0.25">
      <c r="E172" s="17"/>
      <c r="F172" s="17"/>
      <c r="G172" s="75"/>
      <c r="H172" s="54"/>
      <c r="I172" s="17"/>
      <c r="J172" s="17"/>
      <c r="K172" s="17"/>
      <c r="L172" s="17"/>
      <c r="M172" s="17"/>
    </row>
    <row r="173" spans="1:13" ht="15.75" x14ac:dyDescent="0.25">
      <c r="A173" s="21" t="s">
        <v>178</v>
      </c>
      <c r="B173" s="15" t="s">
        <v>179</v>
      </c>
      <c r="E173" s="17"/>
      <c r="F173" s="17"/>
      <c r="G173" s="17"/>
      <c r="H173" s="17"/>
      <c r="I173" s="17"/>
      <c r="J173" s="17"/>
      <c r="K173" s="17"/>
      <c r="L173" s="17"/>
      <c r="M173" s="17"/>
    </row>
    <row r="174" spans="1:13" ht="15.75" x14ac:dyDescent="0.25">
      <c r="A174" s="21" t="s">
        <v>181</v>
      </c>
      <c r="B174" s="15" t="s">
        <v>182</v>
      </c>
      <c r="E174" s="17"/>
      <c r="F174" s="17"/>
      <c r="G174" s="17" t="s">
        <v>0</v>
      </c>
      <c r="H174" s="17"/>
      <c r="I174" s="17"/>
      <c r="J174" s="17"/>
      <c r="K174" s="17"/>
      <c r="L174" s="17"/>
      <c r="M174" s="17"/>
    </row>
    <row r="175" spans="1:13" ht="15.75" x14ac:dyDescent="0.25">
      <c r="A175" s="21" t="s">
        <v>180</v>
      </c>
      <c r="B175" s="15" t="s">
        <v>183</v>
      </c>
      <c r="E175" s="17"/>
      <c r="F175" s="17"/>
      <c r="G175" s="17"/>
      <c r="H175" s="17"/>
      <c r="I175" s="17"/>
      <c r="J175" s="17"/>
      <c r="K175" s="17"/>
      <c r="L175" s="17"/>
      <c r="M175" s="17"/>
    </row>
    <row r="176" spans="1:13" x14ac:dyDescent="0.2">
      <c r="E176" s="17"/>
      <c r="F176" s="17"/>
      <c r="G176" s="17"/>
      <c r="H176" s="17"/>
      <c r="I176" s="17"/>
      <c r="J176" s="17"/>
      <c r="K176" s="17"/>
      <c r="L176" s="17"/>
      <c r="M176" s="17"/>
    </row>
    <row r="177" spans="1:13" ht="15.75" x14ac:dyDescent="0.25">
      <c r="A177" s="15" t="s">
        <v>193</v>
      </c>
      <c r="B177" s="35"/>
      <c r="E177" s="17"/>
      <c r="F177" s="17"/>
      <c r="G177" s="17"/>
      <c r="H177" s="17"/>
      <c r="I177" s="17"/>
      <c r="J177" s="17"/>
      <c r="K177" s="17"/>
      <c r="L177" s="17"/>
      <c r="M177" s="17"/>
    </row>
    <row r="178" spans="1:13" ht="16.5" thickBot="1" x14ac:dyDescent="0.3">
      <c r="A178" s="21"/>
      <c r="B178" s="35" t="s">
        <v>14</v>
      </c>
      <c r="E178" s="17"/>
      <c r="F178" s="17"/>
      <c r="G178" s="75"/>
      <c r="H178" s="81"/>
      <c r="I178" s="54"/>
      <c r="J178" s="17"/>
      <c r="K178" s="17"/>
      <c r="L178" s="17"/>
      <c r="M178" s="17"/>
    </row>
    <row r="179" spans="1:13" ht="15.75" x14ac:dyDescent="0.25">
      <c r="A179" s="21" t="s">
        <v>166</v>
      </c>
      <c r="B179" s="62">
        <v>40000</v>
      </c>
      <c r="C179" s="15"/>
      <c r="E179" s="17"/>
      <c r="F179" s="17"/>
      <c r="G179" s="75"/>
      <c r="H179" s="72"/>
      <c r="I179" s="17"/>
      <c r="J179" s="17"/>
      <c r="K179" s="17"/>
      <c r="L179" s="17"/>
      <c r="M179" s="17"/>
    </row>
    <row r="180" spans="1:13" ht="15.75" x14ac:dyDescent="0.25">
      <c r="A180" s="21" t="s">
        <v>209</v>
      </c>
      <c r="B180" s="76">
        <v>5</v>
      </c>
      <c r="C180" s="14" t="s">
        <v>90</v>
      </c>
      <c r="E180" s="17"/>
      <c r="F180" s="17"/>
      <c r="G180" s="75"/>
      <c r="H180" s="81"/>
      <c r="I180" s="17"/>
      <c r="J180" s="17"/>
      <c r="K180" s="17"/>
      <c r="L180" s="17"/>
      <c r="M180" s="17"/>
    </row>
    <row r="181" spans="1:13" ht="15.75" x14ac:dyDescent="0.25">
      <c r="A181" s="21" t="s">
        <v>108</v>
      </c>
      <c r="B181" s="66">
        <v>10000</v>
      </c>
      <c r="E181" s="17"/>
      <c r="F181" s="17"/>
      <c r="G181" s="75"/>
      <c r="H181" s="81"/>
      <c r="I181" s="17"/>
      <c r="J181" s="17"/>
      <c r="K181" s="17"/>
      <c r="L181" s="17"/>
      <c r="M181" s="17"/>
    </row>
    <row r="182" spans="1:13" ht="15.75" x14ac:dyDescent="0.25">
      <c r="A182" s="21" t="s">
        <v>174</v>
      </c>
      <c r="B182" s="66">
        <v>5000</v>
      </c>
      <c r="E182" s="17"/>
      <c r="F182" s="17"/>
      <c r="G182" s="75"/>
      <c r="H182" s="81"/>
      <c r="I182" s="54"/>
      <c r="J182" s="17"/>
      <c r="K182" s="17"/>
      <c r="L182" s="17"/>
      <c r="M182" s="17"/>
    </row>
    <row r="183" spans="1:13" ht="15.75" x14ac:dyDescent="0.25">
      <c r="A183" s="21" t="s">
        <v>195</v>
      </c>
      <c r="B183" s="66">
        <v>1000</v>
      </c>
      <c r="C183" s="15"/>
      <c r="E183" s="17"/>
      <c r="F183" s="17"/>
      <c r="G183" s="75"/>
      <c r="H183" s="78"/>
      <c r="I183" s="17"/>
      <c r="J183" s="17"/>
      <c r="K183" s="17"/>
      <c r="L183" s="17"/>
      <c r="M183" s="17"/>
    </row>
    <row r="184" spans="1:13" ht="16.5" thickBot="1" x14ac:dyDescent="0.3">
      <c r="A184" s="21" t="s">
        <v>304</v>
      </c>
      <c r="B184" s="70">
        <v>0.14000000000000001</v>
      </c>
      <c r="E184" s="17"/>
      <c r="F184" s="17"/>
      <c r="G184" s="17"/>
      <c r="H184" s="17"/>
      <c r="I184" s="17"/>
      <c r="J184" s="17"/>
      <c r="K184" s="17"/>
      <c r="L184" s="17"/>
      <c r="M184" s="17"/>
    </row>
    <row r="185" spans="1:13" ht="15.75" x14ac:dyDescent="0.25">
      <c r="A185" s="21"/>
      <c r="B185" s="35" t="s">
        <v>15</v>
      </c>
      <c r="D185" s="35" t="s">
        <v>176</v>
      </c>
      <c r="E185" s="93"/>
      <c r="F185" s="17"/>
      <c r="G185" s="17"/>
      <c r="H185" s="17"/>
      <c r="I185" s="17"/>
      <c r="J185" s="17"/>
      <c r="K185" s="17"/>
      <c r="L185" s="17"/>
      <c r="M185" s="17"/>
    </row>
    <row r="186" spans="1:13" ht="15.75" x14ac:dyDescent="0.25">
      <c r="A186" s="21" t="s">
        <v>167</v>
      </c>
      <c r="B186" s="40" t="s">
        <v>188</v>
      </c>
      <c r="D186" s="35" t="s">
        <v>177</v>
      </c>
      <c r="E186" s="93"/>
      <c r="F186" s="17"/>
      <c r="G186" s="17"/>
      <c r="H186" s="17"/>
      <c r="I186" s="17"/>
      <c r="J186" s="17"/>
      <c r="K186" s="17"/>
      <c r="L186" s="17"/>
      <c r="M186" s="17"/>
    </row>
    <row r="187" spans="1:13" ht="15.75" x14ac:dyDescent="0.25">
      <c r="A187" s="21" t="s">
        <v>168</v>
      </c>
      <c r="B187" s="80">
        <f>B179</f>
        <v>40000</v>
      </c>
      <c r="D187" s="73">
        <f>B187</f>
        <v>40000</v>
      </c>
      <c r="E187" s="93"/>
      <c r="F187" s="17"/>
      <c r="G187" s="17"/>
      <c r="H187" s="17"/>
      <c r="I187" s="17"/>
      <c r="J187" s="17"/>
      <c r="K187" s="17"/>
      <c r="L187" s="17"/>
      <c r="M187" s="17"/>
    </row>
    <row r="188" spans="1:13" ht="15.75" x14ac:dyDescent="0.25">
      <c r="A188" s="21" t="s">
        <v>189</v>
      </c>
      <c r="B188" s="36" t="s">
        <v>196</v>
      </c>
      <c r="C188" s="35" t="s">
        <v>185</v>
      </c>
      <c r="D188" s="36" t="s">
        <v>120</v>
      </c>
      <c r="E188" s="93"/>
      <c r="F188" s="17"/>
      <c r="G188" s="17"/>
      <c r="H188" s="17"/>
      <c r="I188" s="17"/>
      <c r="J188" s="17"/>
      <c r="K188" s="17"/>
      <c r="L188" s="17"/>
      <c r="M188" s="17"/>
    </row>
    <row r="189" spans="1:13" ht="15.75" x14ac:dyDescent="0.25">
      <c r="A189" s="21" t="s">
        <v>169</v>
      </c>
      <c r="B189" s="63">
        <f>B182</f>
        <v>5000</v>
      </c>
      <c r="C189" s="40">
        <v>1</v>
      </c>
      <c r="D189" s="80">
        <f>B189 / (1 + $B$184)^C189</f>
        <v>4385.9649122807014</v>
      </c>
      <c r="E189" s="93"/>
      <c r="F189" s="17"/>
      <c r="G189" s="17"/>
      <c r="H189" s="17"/>
      <c r="I189" s="17"/>
      <c r="J189" s="17"/>
      <c r="K189" s="17"/>
      <c r="L189" s="17"/>
      <c r="M189" s="17"/>
    </row>
    <row r="190" spans="1:13" ht="15.75" x14ac:dyDescent="0.25">
      <c r="A190" s="21" t="s">
        <v>170</v>
      </c>
      <c r="B190" s="63">
        <f>$B$182+$B$183</f>
        <v>6000</v>
      </c>
      <c r="C190" s="40">
        <v>2</v>
      </c>
      <c r="D190" s="80">
        <f>B190 / (1 + $B$184)^C190</f>
        <v>4616.8051708217899</v>
      </c>
      <c r="E190" s="17"/>
      <c r="F190" s="17"/>
      <c r="G190" s="17"/>
      <c r="H190" s="17"/>
      <c r="I190" s="17"/>
      <c r="J190" s="17"/>
      <c r="K190" s="17"/>
      <c r="L190" s="17"/>
      <c r="M190" s="17"/>
    </row>
    <row r="191" spans="1:13" ht="15.75" x14ac:dyDescent="0.25">
      <c r="A191" s="21" t="s">
        <v>171</v>
      </c>
      <c r="B191" s="63">
        <f>B190+$B$183</f>
        <v>7000</v>
      </c>
      <c r="C191" s="40">
        <v>3</v>
      </c>
      <c r="D191" s="80">
        <f>B191 / (1 + $B$184)^C191</f>
        <v>4724.8006134141124</v>
      </c>
      <c r="E191" s="17"/>
      <c r="F191" s="17"/>
      <c r="G191" s="17"/>
      <c r="H191" s="17"/>
      <c r="I191" s="17"/>
      <c r="J191" s="17"/>
      <c r="K191" s="17"/>
      <c r="L191" s="17"/>
      <c r="M191" s="17"/>
    </row>
    <row r="192" spans="1:13" ht="15.75" x14ac:dyDescent="0.25">
      <c r="A192" s="21" t="s">
        <v>172</v>
      </c>
      <c r="B192" s="63">
        <f>B191+$B$183</f>
        <v>8000</v>
      </c>
      <c r="C192" s="40">
        <v>4</v>
      </c>
      <c r="D192" s="80">
        <f>B192 / (1 + $B$184)^C192</f>
        <v>4736.642218961515</v>
      </c>
      <c r="E192" s="17"/>
      <c r="F192" s="17"/>
      <c r="G192" s="17"/>
      <c r="H192" s="17"/>
      <c r="I192" s="17"/>
      <c r="J192" s="17"/>
      <c r="K192" s="17"/>
      <c r="L192" s="17"/>
      <c r="M192" s="17"/>
    </row>
    <row r="193" spans="1:13" ht="15.75" x14ac:dyDescent="0.25">
      <c r="A193" s="21" t="s">
        <v>173</v>
      </c>
      <c r="B193" s="63">
        <f>B192+$B$183</f>
        <v>9000</v>
      </c>
      <c r="C193" s="40">
        <v>5</v>
      </c>
      <c r="D193" s="80">
        <f>B193 / (1 + $B$184)^C193</f>
        <v>4674.3179792383371</v>
      </c>
      <c r="E193" s="17"/>
      <c r="F193" s="17"/>
      <c r="G193" s="17"/>
      <c r="H193" s="17"/>
      <c r="I193" s="17"/>
      <c r="J193" s="17"/>
      <c r="K193" s="17"/>
      <c r="L193" s="17"/>
      <c r="M193" s="17"/>
    </row>
    <row r="194" spans="1:13" ht="15.75" x14ac:dyDescent="0.25">
      <c r="A194" s="21"/>
      <c r="B194" s="94"/>
      <c r="C194" s="21" t="s">
        <v>190</v>
      </c>
      <c r="D194" s="73">
        <f>SUM(D189:D193)</f>
        <v>23138.530894716459</v>
      </c>
      <c r="E194" s="17"/>
      <c r="F194" s="17"/>
      <c r="G194" s="17"/>
      <c r="H194" s="17"/>
      <c r="I194" s="17"/>
      <c r="J194" s="17"/>
      <c r="K194" s="17"/>
      <c r="L194" s="17"/>
      <c r="M194" s="17"/>
    </row>
    <row r="195" spans="1:13" ht="15.75" x14ac:dyDescent="0.25">
      <c r="A195" s="21" t="s">
        <v>305</v>
      </c>
      <c r="B195" s="36" t="s">
        <v>187</v>
      </c>
      <c r="E195" s="17"/>
      <c r="F195" s="17"/>
      <c r="G195" s="17"/>
      <c r="H195" s="17"/>
      <c r="I195" s="17"/>
      <c r="J195" s="17"/>
      <c r="K195" s="17"/>
      <c r="L195" s="17"/>
      <c r="M195" s="17"/>
    </row>
    <row r="196" spans="1:13" ht="15.75" x14ac:dyDescent="0.25">
      <c r="A196" s="21" t="s">
        <v>186</v>
      </c>
      <c r="B196" s="73">
        <f>B181 / (1 + B184)^B180</f>
        <v>5193.6866435981528</v>
      </c>
      <c r="E196" s="17"/>
      <c r="F196" s="17"/>
      <c r="G196" s="17"/>
      <c r="H196" s="17"/>
      <c r="I196" s="17"/>
      <c r="J196" s="17"/>
      <c r="K196" s="17"/>
      <c r="L196" s="17"/>
      <c r="M196" s="17"/>
    </row>
    <row r="197" spans="1:13" ht="15.75" x14ac:dyDescent="0.25">
      <c r="A197" s="21" t="s">
        <v>200</v>
      </c>
      <c r="B197" s="36" t="s">
        <v>191</v>
      </c>
      <c r="E197" s="17"/>
      <c r="F197" s="17"/>
      <c r="G197" s="17"/>
      <c r="H197" s="17"/>
      <c r="I197" s="17"/>
      <c r="J197" s="17"/>
      <c r="K197" s="17"/>
      <c r="L197" s="17"/>
      <c r="M197" s="17"/>
    </row>
    <row r="198" spans="1:13" ht="15.75" x14ac:dyDescent="0.25">
      <c r="A198" s="12"/>
      <c r="B198" s="73">
        <f>D187 + D194 - B196</f>
        <v>57944.844251118309</v>
      </c>
      <c r="E198" s="17"/>
      <c r="F198" s="17"/>
      <c r="G198" s="17"/>
      <c r="H198" s="17"/>
      <c r="I198" s="17"/>
      <c r="J198" s="17"/>
      <c r="K198" s="17"/>
      <c r="L198" s="17"/>
      <c r="M198" s="17"/>
    </row>
    <row r="199" spans="1:13" ht="15.75" x14ac:dyDescent="0.25">
      <c r="A199" s="22" t="s">
        <v>197</v>
      </c>
      <c r="E199" s="17"/>
      <c r="F199" s="17"/>
      <c r="G199" s="17"/>
      <c r="H199" s="17"/>
      <c r="I199" s="17"/>
      <c r="J199" s="17"/>
      <c r="K199" s="17"/>
      <c r="L199" s="17"/>
      <c r="M199" s="17"/>
    </row>
    <row r="200" spans="1:13" x14ac:dyDescent="0.2">
      <c r="A200" s="18" t="s">
        <v>203</v>
      </c>
      <c r="E200" s="17"/>
      <c r="F200" s="17"/>
      <c r="G200" s="17"/>
      <c r="H200" s="17"/>
      <c r="I200" s="17"/>
      <c r="J200" s="17"/>
      <c r="K200" s="17"/>
      <c r="L200" s="17"/>
      <c r="M200" s="17"/>
    </row>
    <row r="201" spans="1:13" x14ac:dyDescent="0.2">
      <c r="E201" s="17"/>
      <c r="F201" s="17"/>
      <c r="G201" s="17"/>
      <c r="H201" s="17"/>
      <c r="I201" s="17"/>
      <c r="J201" s="17"/>
      <c r="K201" s="17"/>
      <c r="L201" s="17"/>
      <c r="M201" s="17"/>
    </row>
    <row r="202" spans="1:13" ht="15.75" x14ac:dyDescent="0.25">
      <c r="A202" s="21" t="s">
        <v>198</v>
      </c>
      <c r="B202" s="14" t="s">
        <v>205</v>
      </c>
      <c r="E202" s="17"/>
      <c r="F202" s="17"/>
      <c r="G202" s="17"/>
      <c r="H202" s="17"/>
      <c r="I202" s="17"/>
      <c r="J202" s="17"/>
      <c r="K202" s="17"/>
      <c r="L202" s="17"/>
      <c r="M202" s="17"/>
    </row>
    <row r="203" spans="1:13" ht="15.75" x14ac:dyDescent="0.25">
      <c r="A203" s="21" t="s">
        <v>199</v>
      </c>
      <c r="B203" s="73">
        <f>B198*((B184*(1+B184)^B180/((1+B184)^B180-1)))</f>
        <v>16878.379734336886</v>
      </c>
      <c r="C203" s="14" t="s">
        <v>112</v>
      </c>
      <c r="E203" s="17"/>
      <c r="F203" s="17"/>
      <c r="G203" s="17"/>
      <c r="H203" s="17"/>
      <c r="I203" s="17"/>
      <c r="J203" s="17"/>
      <c r="K203" s="17"/>
      <c r="L203" s="17"/>
      <c r="M203" s="17"/>
    </row>
    <row r="204" spans="1:13" ht="15.75" x14ac:dyDescent="0.25">
      <c r="D204" s="21"/>
      <c r="E204" s="17"/>
      <c r="F204" s="17"/>
      <c r="G204" s="17"/>
      <c r="H204" s="17"/>
      <c r="I204" s="17"/>
      <c r="J204" s="17"/>
      <c r="K204" s="17"/>
      <c r="L204" s="17"/>
      <c r="M204" s="17"/>
    </row>
    <row r="205" spans="1:13" x14ac:dyDescent="0.2">
      <c r="E205" s="17"/>
      <c r="F205" s="17"/>
      <c r="G205" s="17"/>
      <c r="H205" s="17"/>
      <c r="I205" s="17"/>
      <c r="J205" s="17"/>
      <c r="K205" s="17"/>
      <c r="L205" s="17"/>
      <c r="M205" s="17"/>
    </row>
    <row r="206" spans="1:13" ht="15.75" x14ac:dyDescent="0.25">
      <c r="A206" s="15" t="s">
        <v>194</v>
      </c>
      <c r="B206" s="35"/>
      <c r="E206" s="17"/>
      <c r="F206" s="17"/>
      <c r="G206" s="17"/>
      <c r="H206" s="17"/>
      <c r="I206" s="17"/>
      <c r="J206" s="17"/>
      <c r="K206" s="17"/>
      <c r="L206" s="17"/>
      <c r="M206" s="17"/>
    </row>
    <row r="207" spans="1:13" ht="16.5" thickBot="1" x14ac:dyDescent="0.3">
      <c r="A207" s="21"/>
      <c r="B207" s="35" t="s">
        <v>14</v>
      </c>
      <c r="E207" s="17"/>
      <c r="F207" s="17"/>
      <c r="G207" s="17"/>
      <c r="H207" s="17"/>
      <c r="I207" s="17"/>
      <c r="J207" s="17"/>
      <c r="K207" s="17"/>
      <c r="L207" s="17"/>
      <c r="M207" s="17"/>
    </row>
    <row r="208" spans="1:13" ht="15.75" x14ac:dyDescent="0.25">
      <c r="A208" s="21" t="s">
        <v>166</v>
      </c>
      <c r="B208" s="62">
        <v>45000</v>
      </c>
      <c r="C208" s="15"/>
      <c r="E208" s="17"/>
      <c r="F208" s="17"/>
      <c r="G208" s="17"/>
      <c r="H208" s="17"/>
      <c r="I208" s="17"/>
      <c r="J208" s="17"/>
      <c r="K208" s="17"/>
      <c r="L208" s="17"/>
      <c r="M208" s="17"/>
    </row>
    <row r="209" spans="1:13" ht="15.75" x14ac:dyDescent="0.25">
      <c r="A209" s="21" t="s">
        <v>209</v>
      </c>
      <c r="B209" s="76">
        <v>6</v>
      </c>
      <c r="C209" s="14" t="s">
        <v>90</v>
      </c>
      <c r="E209" s="17"/>
      <c r="F209" s="17"/>
      <c r="G209" s="17"/>
      <c r="H209" s="17"/>
      <c r="I209" s="17"/>
      <c r="J209" s="17"/>
      <c r="K209" s="17"/>
      <c r="L209" s="17"/>
      <c r="M209" s="17"/>
    </row>
    <row r="210" spans="1:13" ht="15.75" x14ac:dyDescent="0.25">
      <c r="A210" s="21" t="s">
        <v>108</v>
      </c>
      <c r="B210" s="66">
        <v>8000</v>
      </c>
      <c r="E210" s="17"/>
      <c r="F210" s="17"/>
      <c r="G210" s="17"/>
      <c r="H210" s="17"/>
      <c r="I210" s="17"/>
      <c r="J210" s="17"/>
      <c r="K210" s="17"/>
      <c r="L210" s="17"/>
      <c r="M210" s="17"/>
    </row>
    <row r="211" spans="1:13" ht="15.75" x14ac:dyDescent="0.25">
      <c r="A211" s="21" t="s">
        <v>175</v>
      </c>
      <c r="B211" s="66">
        <v>6000</v>
      </c>
      <c r="E211" s="17"/>
      <c r="F211" s="17"/>
      <c r="G211" s="17"/>
      <c r="H211" s="17"/>
      <c r="I211" s="17"/>
      <c r="J211" s="17"/>
      <c r="K211" s="17"/>
      <c r="L211" s="17"/>
      <c r="M211" s="17"/>
    </row>
    <row r="212" spans="1:13" ht="16.5" thickBot="1" x14ac:dyDescent="0.3">
      <c r="A212" s="21" t="s">
        <v>304</v>
      </c>
      <c r="B212" s="70">
        <v>0.14000000000000001</v>
      </c>
      <c r="C212" s="15"/>
      <c r="E212" s="17"/>
      <c r="F212" s="17"/>
      <c r="G212" s="17"/>
      <c r="H212" s="17"/>
      <c r="I212" s="17"/>
      <c r="J212" s="17"/>
      <c r="K212" s="17"/>
      <c r="L212" s="17"/>
      <c r="M212" s="17"/>
    </row>
    <row r="213" spans="1:13" x14ac:dyDescent="0.2">
      <c r="E213" s="17"/>
      <c r="F213" s="17"/>
      <c r="G213" s="17"/>
      <c r="H213" s="17"/>
      <c r="I213" s="17"/>
      <c r="J213" s="17"/>
      <c r="K213" s="17"/>
      <c r="L213" s="17"/>
      <c r="M213" s="17"/>
    </row>
    <row r="214" spans="1:13" ht="15.75" x14ac:dyDescent="0.25">
      <c r="A214" s="21"/>
      <c r="B214" s="35" t="s">
        <v>15</v>
      </c>
      <c r="D214" s="35" t="s">
        <v>176</v>
      </c>
      <c r="E214" s="17"/>
      <c r="F214" s="17"/>
      <c r="G214" s="17"/>
      <c r="H214" s="17"/>
      <c r="I214" s="17"/>
      <c r="J214" s="17"/>
      <c r="K214" s="17"/>
      <c r="L214" s="17"/>
      <c r="M214" s="17"/>
    </row>
    <row r="215" spans="1:13" ht="15.75" x14ac:dyDescent="0.25">
      <c r="A215" s="21" t="s">
        <v>167</v>
      </c>
      <c r="B215" s="40" t="s">
        <v>188</v>
      </c>
      <c r="D215" s="35" t="s">
        <v>177</v>
      </c>
      <c r="E215" s="17"/>
      <c r="F215" s="17"/>
      <c r="G215" s="17"/>
      <c r="H215" s="17"/>
      <c r="I215" s="17"/>
      <c r="J215" s="17"/>
      <c r="K215" s="17"/>
      <c r="L215" s="17"/>
      <c r="M215" s="17"/>
    </row>
    <row r="216" spans="1:13" ht="15.75" x14ac:dyDescent="0.25">
      <c r="A216" s="21" t="s">
        <v>168</v>
      </c>
      <c r="B216" s="80">
        <f>B208</f>
        <v>45000</v>
      </c>
      <c r="D216" s="73">
        <f>B216</f>
        <v>45000</v>
      </c>
      <c r="E216" s="17"/>
      <c r="F216" s="17"/>
      <c r="G216" s="17"/>
      <c r="H216" s="17"/>
      <c r="I216" s="17"/>
      <c r="J216" s="17"/>
      <c r="K216" s="17"/>
      <c r="L216" s="17"/>
      <c r="M216" s="17"/>
    </row>
    <row r="217" spans="1:13" x14ac:dyDescent="0.2">
      <c r="D217" s="40"/>
      <c r="E217" s="17"/>
      <c r="F217" s="17"/>
      <c r="G217" s="17"/>
      <c r="H217" s="17"/>
      <c r="I217" s="17"/>
      <c r="J217" s="17"/>
      <c r="K217" s="17"/>
      <c r="L217" s="17"/>
      <c r="M217" s="17"/>
    </row>
    <row r="218" spans="1:13" ht="15.75" x14ac:dyDescent="0.25">
      <c r="A218" s="21" t="s">
        <v>207</v>
      </c>
      <c r="B218" s="14" t="s">
        <v>206</v>
      </c>
      <c r="D218" s="80"/>
      <c r="E218" s="17"/>
      <c r="F218" s="17"/>
      <c r="G218" s="17"/>
      <c r="H218" s="17"/>
      <c r="I218" s="17"/>
      <c r="J218" s="17"/>
      <c r="K218" s="17"/>
      <c r="L218" s="17"/>
      <c r="M218" s="17"/>
    </row>
    <row r="219" spans="1:13" ht="15.75" x14ac:dyDescent="0.25">
      <c r="A219" s="21" t="s">
        <v>190</v>
      </c>
      <c r="B219" s="73">
        <f>B211*(((1+B212)^B209-1)/(B212*(1+B212)^B209))</f>
        <v>23332.005099255068</v>
      </c>
      <c r="D219" s="80"/>
      <c r="E219" s="17"/>
      <c r="F219" s="17"/>
      <c r="G219" s="17"/>
      <c r="H219" s="17"/>
      <c r="I219" s="17"/>
      <c r="J219" s="17"/>
      <c r="K219" s="17"/>
      <c r="L219" s="17"/>
      <c r="M219" s="17"/>
    </row>
    <row r="220" spans="1:13" ht="15.75" x14ac:dyDescent="0.25">
      <c r="A220" s="21"/>
      <c r="B220" s="80"/>
      <c r="C220" s="40"/>
      <c r="D220" s="80"/>
      <c r="E220" s="17"/>
      <c r="F220" s="17"/>
      <c r="G220" s="17"/>
      <c r="H220" s="17"/>
      <c r="I220" s="17"/>
      <c r="J220" s="17"/>
      <c r="K220" s="17"/>
      <c r="L220" s="17"/>
      <c r="M220" s="17"/>
    </row>
    <row r="221" spans="1:13" ht="15.75" x14ac:dyDescent="0.25">
      <c r="A221" s="21" t="s">
        <v>305</v>
      </c>
      <c r="B221" s="40" t="s">
        <v>187</v>
      </c>
      <c r="C221" s="40"/>
      <c r="D221" s="80"/>
      <c r="E221" s="17"/>
      <c r="F221" s="17"/>
      <c r="G221" s="17"/>
      <c r="H221" s="17"/>
      <c r="I221" s="17"/>
      <c r="J221" s="17"/>
      <c r="K221" s="17"/>
      <c r="L221" s="17"/>
      <c r="M221" s="17"/>
    </row>
    <row r="222" spans="1:13" ht="15.75" x14ac:dyDescent="0.25">
      <c r="A222" s="21" t="s">
        <v>186</v>
      </c>
      <c r="B222" s="73">
        <f>B210 / (1 + B212)^B209</f>
        <v>3644.6923814723873</v>
      </c>
      <c r="C222" s="40"/>
      <c r="D222" s="80"/>
      <c r="E222" s="17"/>
      <c r="F222" s="17"/>
      <c r="G222" s="17"/>
      <c r="H222" s="17"/>
      <c r="I222" s="17"/>
      <c r="J222" s="17"/>
      <c r="K222" s="17"/>
      <c r="L222" s="17"/>
      <c r="M222" s="17"/>
    </row>
    <row r="223" spans="1:13" ht="15.75" x14ac:dyDescent="0.25">
      <c r="A223" s="21"/>
      <c r="B223" s="80"/>
      <c r="C223" s="40"/>
      <c r="D223" s="80"/>
      <c r="E223" s="17"/>
      <c r="F223" s="17"/>
      <c r="G223" s="17"/>
      <c r="H223" s="17"/>
      <c r="I223" s="17"/>
      <c r="J223" s="17"/>
      <c r="K223" s="17"/>
      <c r="L223" s="17"/>
      <c r="M223" s="17"/>
    </row>
    <row r="224" spans="1:13" ht="15.75" x14ac:dyDescent="0.25">
      <c r="A224" s="21" t="s">
        <v>200</v>
      </c>
      <c r="B224" s="40" t="s">
        <v>191</v>
      </c>
      <c r="C224" s="40"/>
      <c r="D224" s="40"/>
      <c r="E224" s="17"/>
      <c r="F224" s="17"/>
      <c r="G224" s="17"/>
      <c r="H224" s="17"/>
      <c r="I224" s="17"/>
      <c r="J224" s="17"/>
      <c r="K224" s="17"/>
      <c r="L224" s="17"/>
      <c r="M224" s="17"/>
    </row>
    <row r="225" spans="1:13" ht="15.75" x14ac:dyDescent="0.25">
      <c r="A225" s="21" t="s">
        <v>208</v>
      </c>
      <c r="B225" s="73">
        <f>D216 + B219 - B222</f>
        <v>64687.312717782683</v>
      </c>
      <c r="C225" s="40"/>
      <c r="D225" s="40"/>
      <c r="E225" s="17"/>
      <c r="F225" s="17"/>
      <c r="G225" s="17"/>
      <c r="H225" s="17"/>
      <c r="I225" s="17"/>
      <c r="J225" s="17"/>
      <c r="K225" s="17"/>
      <c r="L225" s="17"/>
      <c r="M225" s="17"/>
    </row>
    <row r="226" spans="1:13" ht="15.75" x14ac:dyDescent="0.25">
      <c r="A226" s="21"/>
      <c r="B226" s="63"/>
      <c r="C226" s="40"/>
      <c r="D226" s="40"/>
      <c r="E226" s="17"/>
      <c r="F226" s="17"/>
      <c r="G226" s="17"/>
      <c r="H226" s="17"/>
      <c r="I226" s="17"/>
      <c r="J226" s="17"/>
      <c r="K226" s="17"/>
      <c r="L226" s="17"/>
      <c r="M226" s="17"/>
    </row>
    <row r="227" spans="1:13" ht="15.75" x14ac:dyDescent="0.25">
      <c r="A227" s="21" t="s">
        <v>198</v>
      </c>
      <c r="B227" s="14" t="s">
        <v>204</v>
      </c>
      <c r="C227" s="40"/>
      <c r="D227" s="40"/>
      <c r="E227" s="17"/>
      <c r="F227" s="17"/>
      <c r="G227" s="17"/>
      <c r="H227" s="17"/>
      <c r="I227" s="17"/>
      <c r="J227" s="17"/>
      <c r="K227" s="17"/>
      <c r="L227" s="17"/>
      <c r="M227" s="17"/>
    </row>
    <row r="228" spans="1:13" ht="15.75" x14ac:dyDescent="0.25">
      <c r="A228" s="21" t="s">
        <v>199</v>
      </c>
      <c r="B228" s="73">
        <f>B225*((B212*(1+B212)^B209/((1+B212)^B209-1)))</f>
        <v>16634.82733933947</v>
      </c>
      <c r="C228" s="21"/>
      <c r="D228" s="73"/>
      <c r="E228" s="17"/>
      <c r="F228" s="17"/>
      <c r="G228" s="17"/>
      <c r="H228" s="17"/>
      <c r="I228" s="17"/>
      <c r="J228" s="17"/>
      <c r="K228" s="17"/>
      <c r="L228" s="17"/>
      <c r="M228" s="17"/>
    </row>
    <row r="229" spans="1:13" x14ac:dyDescent="0.2">
      <c r="E229" s="17"/>
      <c r="F229" s="17"/>
      <c r="G229" s="17"/>
      <c r="H229" s="17"/>
      <c r="I229" s="17"/>
      <c r="J229" s="17"/>
      <c r="K229" s="17"/>
      <c r="L229" s="17"/>
      <c r="M229" s="17"/>
    </row>
    <row r="230" spans="1:13" x14ac:dyDescent="0.2">
      <c r="E230" s="17"/>
      <c r="F230" s="17"/>
      <c r="G230" s="17"/>
      <c r="H230" s="17"/>
      <c r="I230" s="17"/>
      <c r="J230" s="17"/>
      <c r="K230" s="17"/>
      <c r="L230" s="17"/>
      <c r="M230" s="17"/>
    </row>
    <row r="231" spans="1:13" ht="15.75" x14ac:dyDescent="0.25">
      <c r="A231" s="15" t="s">
        <v>210</v>
      </c>
      <c r="E231" s="17"/>
      <c r="F231" s="17"/>
      <c r="G231" s="17"/>
      <c r="H231" s="17"/>
      <c r="I231" s="17"/>
      <c r="J231" s="17"/>
      <c r="K231" s="17"/>
      <c r="L231" s="17"/>
      <c r="M231" s="17"/>
    </row>
    <row r="232" spans="1:13" x14ac:dyDescent="0.2">
      <c r="B232" s="40"/>
      <c r="E232" s="17"/>
      <c r="F232" s="17"/>
      <c r="G232" s="17"/>
      <c r="H232" s="17"/>
      <c r="I232" s="17"/>
      <c r="J232" s="17"/>
      <c r="K232" s="17"/>
      <c r="L232" s="17"/>
      <c r="M232" s="17"/>
    </row>
    <row r="233" spans="1:13" ht="15.75" x14ac:dyDescent="0.25">
      <c r="A233" s="21" t="s">
        <v>211</v>
      </c>
      <c r="B233" s="73">
        <f>B203</f>
        <v>16878.379734336886</v>
      </c>
      <c r="E233" s="17"/>
      <c r="F233" s="17"/>
      <c r="G233" s="17"/>
      <c r="H233" s="17"/>
      <c r="I233" s="17"/>
      <c r="J233" s="17"/>
      <c r="K233" s="17"/>
      <c r="L233" s="17"/>
      <c r="M233" s="17"/>
    </row>
    <row r="234" spans="1:13" ht="15.75" x14ac:dyDescent="0.25">
      <c r="A234" s="21" t="s">
        <v>212</v>
      </c>
      <c r="B234" s="73">
        <f>B228</f>
        <v>16634.82733933947</v>
      </c>
      <c r="E234" s="17"/>
      <c r="F234" s="17"/>
      <c r="G234" s="17"/>
      <c r="H234" s="17"/>
      <c r="I234" s="17"/>
      <c r="J234" s="17"/>
      <c r="K234" s="17"/>
      <c r="L234" s="17"/>
      <c r="M234" s="17"/>
    </row>
    <row r="235" spans="1:13" x14ac:dyDescent="0.2">
      <c r="A235" s="77"/>
      <c r="E235" s="17"/>
      <c r="F235" s="17"/>
      <c r="G235" s="17"/>
      <c r="H235" s="17"/>
      <c r="I235" s="17"/>
      <c r="J235" s="17"/>
      <c r="K235" s="17"/>
      <c r="L235" s="17"/>
      <c r="M235" s="17"/>
    </row>
    <row r="236" spans="1:13" ht="15.75" x14ac:dyDescent="0.25">
      <c r="A236" s="22" t="s">
        <v>306</v>
      </c>
      <c r="E236" s="17"/>
      <c r="F236" s="17"/>
      <c r="G236" s="17"/>
      <c r="H236" s="17"/>
      <c r="I236" s="17"/>
      <c r="J236" s="17"/>
      <c r="K236" s="17"/>
      <c r="L236" s="17"/>
      <c r="M236" s="17"/>
    </row>
    <row r="237" spans="1:13" ht="15.75" x14ac:dyDescent="0.25">
      <c r="A237" s="22" t="s">
        <v>213</v>
      </c>
      <c r="E237" s="17"/>
      <c r="F237" s="17"/>
      <c r="G237" s="17"/>
      <c r="H237" s="17"/>
      <c r="I237" s="17"/>
      <c r="J237" s="17"/>
      <c r="K237" s="17"/>
      <c r="L237" s="17"/>
      <c r="M237" s="17"/>
    </row>
    <row r="238" spans="1:13" x14ac:dyDescent="0.2">
      <c r="E238" s="17"/>
      <c r="F238" s="17"/>
      <c r="G238" s="17"/>
      <c r="H238" s="17"/>
      <c r="I238" s="17"/>
      <c r="J238" s="17"/>
      <c r="K238" s="17"/>
      <c r="L238" s="17"/>
      <c r="M238" s="17"/>
    </row>
    <row r="239" spans="1:13" x14ac:dyDescent="0.2">
      <c r="E239" s="17"/>
      <c r="F239" s="17"/>
      <c r="G239" s="17"/>
      <c r="H239" s="17"/>
      <c r="I239" s="17"/>
      <c r="J239" s="17"/>
      <c r="K239" s="17"/>
      <c r="L239" s="17"/>
      <c r="M239" s="17"/>
    </row>
    <row r="240" spans="1:13" ht="15.75" x14ac:dyDescent="0.25">
      <c r="A240" s="15" t="s">
        <v>214</v>
      </c>
      <c r="E240" s="17"/>
      <c r="F240" s="17"/>
      <c r="G240" s="17"/>
      <c r="H240" s="17"/>
      <c r="I240" s="17"/>
      <c r="J240" s="17"/>
      <c r="K240" s="17"/>
      <c r="L240" s="17"/>
      <c r="M240" s="17"/>
    </row>
    <row r="241" spans="1:13" x14ac:dyDescent="0.2">
      <c r="E241" s="17"/>
      <c r="F241" s="17"/>
      <c r="G241" s="17"/>
      <c r="H241" s="17"/>
      <c r="I241" s="17"/>
      <c r="J241" s="17"/>
      <c r="K241" s="17"/>
      <c r="L241" s="17"/>
      <c r="M241" s="17"/>
    </row>
    <row r="242" spans="1:13" x14ac:dyDescent="0.2">
      <c r="A242" s="14" t="s">
        <v>215</v>
      </c>
      <c r="E242" s="17"/>
      <c r="F242" s="17"/>
      <c r="G242" s="17"/>
      <c r="H242" s="17"/>
      <c r="I242" s="17"/>
      <c r="J242" s="17"/>
      <c r="K242" s="17"/>
      <c r="L242" s="17"/>
      <c r="M242" s="17"/>
    </row>
    <row r="243" spans="1:13" ht="16.5" thickBot="1" x14ac:dyDescent="0.3">
      <c r="B243" s="35" t="s">
        <v>14</v>
      </c>
      <c r="E243" s="17"/>
      <c r="F243" s="17"/>
      <c r="G243" s="17"/>
      <c r="H243" s="17"/>
      <c r="I243" s="17"/>
      <c r="J243" s="17"/>
      <c r="K243" s="17"/>
      <c r="L243" s="17"/>
      <c r="M243" s="17"/>
    </row>
    <row r="244" spans="1:13" x14ac:dyDescent="0.2">
      <c r="A244" s="77" t="s">
        <v>218</v>
      </c>
      <c r="B244" s="95">
        <v>0.1</v>
      </c>
      <c r="D244" s="71"/>
      <c r="E244" s="17"/>
      <c r="F244" s="17"/>
      <c r="G244" s="17"/>
      <c r="H244" s="17"/>
      <c r="I244" s="17"/>
      <c r="J244" s="17"/>
      <c r="K244" s="17"/>
      <c r="L244" s="17"/>
      <c r="M244" s="17"/>
    </row>
    <row r="245" spans="1:13" ht="15.75" thickBot="1" x14ac:dyDescent="0.25">
      <c r="A245" s="77" t="s">
        <v>216</v>
      </c>
      <c r="B245" s="70">
        <v>0.03</v>
      </c>
      <c r="D245" s="71"/>
      <c r="E245" s="17"/>
      <c r="F245" s="17"/>
      <c r="G245" s="17"/>
      <c r="H245" s="17"/>
      <c r="I245" s="17"/>
      <c r="J245" s="17"/>
      <c r="K245" s="17"/>
      <c r="L245" s="17"/>
      <c r="M245" s="17"/>
    </row>
    <row r="246" spans="1:13" ht="15.75" x14ac:dyDescent="0.25">
      <c r="A246" s="77"/>
      <c r="B246" s="35" t="s">
        <v>15</v>
      </c>
      <c r="E246" s="17"/>
      <c r="F246" s="17"/>
      <c r="G246" s="17"/>
      <c r="H246" s="17"/>
      <c r="I246" s="17"/>
      <c r="J246" s="17"/>
      <c r="K246" s="17"/>
      <c r="L246" s="17"/>
      <c r="M246" s="17"/>
    </row>
    <row r="247" spans="1:13" x14ac:dyDescent="0.2">
      <c r="A247" s="77" t="s">
        <v>217</v>
      </c>
      <c r="B247" s="40" t="s">
        <v>219</v>
      </c>
      <c r="E247" s="17"/>
      <c r="F247" s="17"/>
      <c r="G247" s="17"/>
      <c r="H247" s="17"/>
      <c r="I247" s="17"/>
      <c r="J247" s="17"/>
      <c r="K247" s="17"/>
      <c r="L247" s="17"/>
      <c r="M247" s="17"/>
    </row>
    <row r="248" spans="1:13" x14ac:dyDescent="0.2">
      <c r="A248" s="77" t="s">
        <v>220</v>
      </c>
      <c r="B248" s="86">
        <f>B244 - B245</f>
        <v>7.0000000000000007E-2</v>
      </c>
      <c r="E248" s="17"/>
      <c r="F248" s="17"/>
      <c r="G248" s="17"/>
      <c r="H248" s="17"/>
      <c r="I248" s="17"/>
      <c r="J248" s="17"/>
      <c r="K248" s="17"/>
      <c r="L248" s="17"/>
      <c r="M248" s="17"/>
    </row>
    <row r="249" spans="1:13" x14ac:dyDescent="0.2">
      <c r="A249" s="77"/>
      <c r="E249" s="17"/>
      <c r="F249" s="17"/>
      <c r="G249" s="17"/>
      <c r="H249" s="17"/>
      <c r="I249" s="17"/>
      <c r="J249" s="17"/>
      <c r="K249" s="17"/>
      <c r="L249" s="17"/>
      <c r="M249" s="17"/>
    </row>
    <row r="250" spans="1:13" ht="15.75" x14ac:dyDescent="0.25">
      <c r="A250" s="202" t="s">
        <v>532</v>
      </c>
      <c r="E250" s="17"/>
      <c r="F250" s="17"/>
      <c r="G250" s="17"/>
      <c r="H250" s="17"/>
      <c r="I250" s="17"/>
      <c r="J250" s="17"/>
      <c r="K250" s="17"/>
      <c r="L250" s="17"/>
      <c r="M250" s="17"/>
    </row>
    <row r="251" spans="1:13" x14ac:dyDescent="0.2">
      <c r="E251" s="17"/>
      <c r="F251" s="17"/>
      <c r="G251" s="17"/>
      <c r="H251" s="17"/>
      <c r="I251" s="17"/>
      <c r="J251" s="17"/>
      <c r="K251" s="17"/>
      <c r="L251" s="17"/>
      <c r="M251" s="17"/>
    </row>
    <row r="252" spans="1:13" ht="18.75" thickBot="1" x14ac:dyDescent="0.3">
      <c r="A252" s="197" t="s">
        <v>533</v>
      </c>
      <c r="B252" s="35" t="s">
        <v>265</v>
      </c>
      <c r="E252" s="17"/>
      <c r="F252" s="17"/>
      <c r="G252" s="17"/>
      <c r="H252" s="17"/>
      <c r="I252" s="17"/>
      <c r="J252" s="17"/>
      <c r="K252" s="17"/>
      <c r="L252" s="17"/>
      <c r="M252" s="17"/>
    </row>
    <row r="253" spans="1:13" ht="15.75" x14ac:dyDescent="0.25">
      <c r="A253" s="21" t="s">
        <v>540</v>
      </c>
      <c r="B253" s="96">
        <v>0.5</v>
      </c>
      <c r="C253" s="14" t="s">
        <v>17</v>
      </c>
      <c r="E253" s="17"/>
      <c r="F253" s="17"/>
      <c r="G253" s="17"/>
      <c r="H253" s="17"/>
      <c r="I253" s="17"/>
      <c r="J253" s="17"/>
      <c r="K253" s="17"/>
      <c r="L253" s="17"/>
      <c r="M253" s="17"/>
    </row>
    <row r="254" spans="1:13" ht="15.75" x14ac:dyDescent="0.25">
      <c r="A254" s="21" t="s">
        <v>535</v>
      </c>
      <c r="B254" s="97">
        <v>7.5</v>
      </c>
      <c r="C254" s="14" t="s">
        <v>536</v>
      </c>
      <c r="E254" s="17"/>
      <c r="F254" s="17"/>
      <c r="G254" s="17"/>
      <c r="H254" s="17"/>
      <c r="I254" s="17"/>
      <c r="J254" s="17"/>
      <c r="K254" s="17"/>
      <c r="L254" s="17"/>
      <c r="M254" s="17"/>
    </row>
    <row r="255" spans="1:13" ht="15.75" x14ac:dyDescent="0.25">
      <c r="A255" s="21" t="s">
        <v>605</v>
      </c>
      <c r="B255" s="98">
        <v>30</v>
      </c>
      <c r="E255" s="17"/>
      <c r="F255" s="17"/>
      <c r="G255" s="17"/>
      <c r="H255" s="17"/>
      <c r="I255" s="17"/>
      <c r="J255" s="17"/>
      <c r="K255" s="17"/>
      <c r="L255" s="17"/>
      <c r="M255" s="17"/>
    </row>
    <row r="256" spans="1:13" ht="16.5" thickBot="1" x14ac:dyDescent="0.3">
      <c r="A256" s="21" t="s">
        <v>542</v>
      </c>
      <c r="B256" s="99">
        <v>40</v>
      </c>
      <c r="E256" s="17"/>
      <c r="F256" s="17"/>
      <c r="G256" s="17"/>
      <c r="H256" s="17"/>
      <c r="I256" s="17"/>
      <c r="J256" s="17"/>
      <c r="K256" s="17"/>
      <c r="L256" s="17"/>
      <c r="M256" s="17"/>
    </row>
    <row r="257" spans="1:13" ht="15.75" x14ac:dyDescent="0.25">
      <c r="B257" s="35" t="s">
        <v>15</v>
      </c>
      <c r="E257" s="17"/>
      <c r="F257" s="17"/>
      <c r="G257" s="17"/>
      <c r="H257" s="17"/>
      <c r="I257" s="17"/>
      <c r="J257" s="17"/>
      <c r="K257" s="17"/>
      <c r="L257" s="17"/>
      <c r="M257" s="17"/>
    </row>
    <row r="258" spans="1:13" ht="15.75" x14ac:dyDescent="0.25">
      <c r="A258" s="21" t="s">
        <v>534</v>
      </c>
      <c r="B258" s="100" t="s">
        <v>541</v>
      </c>
      <c r="E258" s="17"/>
      <c r="F258" s="17"/>
      <c r="G258" s="17"/>
      <c r="H258" s="17"/>
      <c r="I258" s="17"/>
      <c r="J258" s="17"/>
      <c r="K258" s="17"/>
      <c r="L258" s="17"/>
      <c r="M258" s="17"/>
    </row>
    <row r="259" spans="1:13" ht="15.75" x14ac:dyDescent="0.25">
      <c r="A259" s="21" t="s">
        <v>538</v>
      </c>
      <c r="B259" s="101">
        <f>60 *B254 / B253</f>
        <v>900</v>
      </c>
      <c r="C259" s="15" t="s">
        <v>537</v>
      </c>
      <c r="E259" s="17"/>
      <c r="F259" s="17"/>
      <c r="G259" s="17"/>
      <c r="H259" s="17"/>
      <c r="I259" s="17"/>
      <c r="J259" s="17"/>
      <c r="K259" s="17"/>
      <c r="L259" s="17"/>
      <c r="M259" s="17"/>
    </row>
    <row r="260" spans="1:13" ht="15.75" x14ac:dyDescent="0.25">
      <c r="A260" s="21" t="s">
        <v>543</v>
      </c>
      <c r="B260" s="40" t="s">
        <v>544</v>
      </c>
      <c r="E260" s="17"/>
      <c r="F260" s="17"/>
      <c r="G260" s="17"/>
      <c r="H260" s="17"/>
      <c r="I260" s="17"/>
      <c r="J260" s="17"/>
      <c r="K260" s="17"/>
      <c r="L260" s="17"/>
      <c r="M260" s="17"/>
    </row>
    <row r="261" spans="1:13" ht="15.75" x14ac:dyDescent="0.25">
      <c r="A261" s="21" t="s">
        <v>545</v>
      </c>
      <c r="B261" s="73">
        <f>(B256- B255) *B259</f>
        <v>9000</v>
      </c>
      <c r="E261" s="17"/>
      <c r="F261" s="17"/>
      <c r="G261" s="17"/>
      <c r="H261" s="17"/>
      <c r="I261" s="17"/>
      <c r="J261" s="17"/>
      <c r="K261" s="17"/>
      <c r="L261" s="17"/>
      <c r="M261" s="17"/>
    </row>
    <row r="262" spans="1:13" x14ac:dyDescent="0.2">
      <c r="E262" s="17"/>
      <c r="F262" s="17"/>
      <c r="G262" s="17"/>
      <c r="H262" s="17"/>
      <c r="I262" s="17"/>
      <c r="J262" s="17"/>
      <c r="K262" s="17"/>
      <c r="L262" s="17"/>
      <c r="M262" s="17"/>
    </row>
    <row r="263" spans="1:13" x14ac:dyDescent="0.2">
      <c r="E263" s="17"/>
      <c r="F263" s="17"/>
      <c r="G263" s="17"/>
      <c r="H263" s="17"/>
      <c r="I263" s="17"/>
      <c r="J263" s="17"/>
      <c r="K263" s="17"/>
      <c r="L263" s="17"/>
      <c r="M263" s="17"/>
    </row>
    <row r="264" spans="1:13" ht="18.75" thickBot="1" x14ac:dyDescent="0.3">
      <c r="A264" s="203" t="s">
        <v>531</v>
      </c>
      <c r="B264" s="35" t="s">
        <v>265</v>
      </c>
      <c r="F264" s="17"/>
      <c r="G264" s="17"/>
      <c r="H264" s="17"/>
      <c r="I264" s="17"/>
      <c r="J264" s="17"/>
      <c r="K264" s="17"/>
      <c r="L264" s="17"/>
      <c r="M264" s="17"/>
    </row>
    <row r="265" spans="1:13" ht="15.75" x14ac:dyDescent="0.25">
      <c r="A265" s="21" t="s">
        <v>539</v>
      </c>
      <c r="B265" s="96">
        <v>0.5</v>
      </c>
      <c r="C265" s="14" t="s">
        <v>17</v>
      </c>
      <c r="F265" s="17"/>
      <c r="G265" s="17"/>
      <c r="H265" s="17"/>
      <c r="I265" s="17"/>
      <c r="J265" s="17"/>
      <c r="K265" s="17"/>
      <c r="L265" s="17"/>
      <c r="M265" s="17"/>
    </row>
    <row r="266" spans="1:13" ht="15.75" x14ac:dyDescent="0.25">
      <c r="A266" s="21" t="s">
        <v>535</v>
      </c>
      <c r="B266" s="97">
        <v>7</v>
      </c>
      <c r="C266" s="14" t="s">
        <v>536</v>
      </c>
      <c r="F266" s="17"/>
      <c r="G266" s="17"/>
      <c r="H266" s="17"/>
      <c r="I266" s="17"/>
      <c r="J266" s="17"/>
      <c r="K266" s="17"/>
      <c r="L266" s="17"/>
      <c r="M266" s="17"/>
    </row>
    <row r="267" spans="1:13" ht="15.75" x14ac:dyDescent="0.25">
      <c r="A267" s="21" t="s">
        <v>605</v>
      </c>
      <c r="B267" s="98">
        <v>20</v>
      </c>
      <c r="C267" s="14" t="s">
        <v>546</v>
      </c>
      <c r="F267" s="17"/>
      <c r="G267" s="17"/>
      <c r="H267" s="17"/>
      <c r="I267" s="17"/>
      <c r="J267" s="17"/>
      <c r="K267" s="17"/>
      <c r="L267" s="17"/>
      <c r="M267" s="17"/>
    </row>
    <row r="268" spans="1:13" ht="16.5" thickBot="1" x14ac:dyDescent="0.3">
      <c r="A268" s="21" t="s">
        <v>542</v>
      </c>
      <c r="B268" s="99">
        <v>38</v>
      </c>
      <c r="C268" s="14" t="s">
        <v>546</v>
      </c>
      <c r="E268" s="17"/>
      <c r="F268" s="17"/>
      <c r="G268" s="17"/>
      <c r="H268" s="17"/>
      <c r="I268" s="17"/>
      <c r="J268" s="17"/>
      <c r="K268" s="17"/>
      <c r="L268" s="17"/>
      <c r="M268" s="17"/>
    </row>
    <row r="269" spans="1:13" ht="15.75" x14ac:dyDescent="0.25">
      <c r="B269" s="35" t="s">
        <v>15</v>
      </c>
      <c r="E269" s="17"/>
      <c r="F269" s="17"/>
      <c r="G269" s="64"/>
      <c r="H269" s="64"/>
      <c r="I269" s="64"/>
      <c r="J269" s="64"/>
      <c r="K269" s="17"/>
      <c r="L269" s="17"/>
      <c r="M269" s="17"/>
    </row>
    <row r="270" spans="1:13" ht="15.75" x14ac:dyDescent="0.25">
      <c r="A270" s="21" t="s">
        <v>534</v>
      </c>
      <c r="B270" s="100" t="s">
        <v>541</v>
      </c>
      <c r="E270" s="17"/>
      <c r="G270" s="102"/>
      <c r="H270" s="42"/>
      <c r="I270" s="89"/>
      <c r="J270" s="89"/>
    </row>
    <row r="271" spans="1:13" ht="15.75" x14ac:dyDescent="0.25">
      <c r="A271" s="21" t="s">
        <v>538</v>
      </c>
      <c r="B271" s="101">
        <f>60 *B266 / B265</f>
        <v>840</v>
      </c>
      <c r="C271" s="15" t="s">
        <v>537</v>
      </c>
      <c r="E271" s="17"/>
      <c r="G271" s="102"/>
      <c r="H271" s="42"/>
      <c r="I271" s="89"/>
      <c r="J271" s="89"/>
    </row>
    <row r="272" spans="1:13" ht="15.75" x14ac:dyDescent="0.25">
      <c r="A272" s="21" t="s">
        <v>543</v>
      </c>
      <c r="B272" s="40" t="s">
        <v>544</v>
      </c>
      <c r="E272" s="17"/>
      <c r="G272" s="102"/>
      <c r="H272" s="103"/>
      <c r="I272" s="89"/>
      <c r="J272" s="89"/>
    </row>
    <row r="273" spans="1:13" ht="15.75" x14ac:dyDescent="0.25">
      <c r="A273" s="21" t="s">
        <v>545</v>
      </c>
      <c r="B273" s="73">
        <f>(B268- B267) *B271</f>
        <v>15120</v>
      </c>
      <c r="E273" s="17"/>
      <c r="G273" s="102"/>
      <c r="H273" s="103"/>
      <c r="I273" s="89"/>
      <c r="J273" s="89"/>
    </row>
    <row r="274" spans="1:13" ht="16.5" thickBot="1" x14ac:dyDescent="0.3">
      <c r="A274" s="15" t="s">
        <v>547</v>
      </c>
      <c r="B274" s="35" t="s">
        <v>265</v>
      </c>
      <c r="E274" s="17"/>
      <c r="F274" s="17"/>
      <c r="G274" s="64"/>
      <c r="H274" s="64"/>
      <c r="I274" s="64"/>
      <c r="J274" s="64"/>
      <c r="K274" s="17"/>
      <c r="L274" s="17"/>
      <c r="M274" s="17"/>
    </row>
    <row r="275" spans="1:13" ht="16.5" thickBot="1" x14ac:dyDescent="0.3">
      <c r="A275" s="21" t="s">
        <v>548</v>
      </c>
      <c r="B275" s="104">
        <v>365</v>
      </c>
      <c r="C275" s="14" t="s">
        <v>549</v>
      </c>
      <c r="E275" s="17"/>
      <c r="F275" s="17"/>
      <c r="G275" s="17"/>
      <c r="H275" s="17"/>
      <c r="I275" s="17"/>
      <c r="J275" s="17"/>
      <c r="K275" s="17"/>
      <c r="L275" s="17"/>
      <c r="M275" s="17"/>
    </row>
    <row r="276" spans="1:13" ht="15.75" x14ac:dyDescent="0.25">
      <c r="B276" s="35" t="s">
        <v>15</v>
      </c>
      <c r="E276" s="17"/>
      <c r="F276" s="17"/>
      <c r="G276" s="17"/>
      <c r="H276" s="17"/>
      <c r="I276" s="17"/>
      <c r="J276" s="17"/>
      <c r="K276" s="17"/>
      <c r="L276" s="17"/>
      <c r="M276" s="17"/>
    </row>
    <row r="277" spans="1:13" ht="15.75" x14ac:dyDescent="0.25">
      <c r="A277" s="21" t="s">
        <v>552</v>
      </c>
      <c r="B277" s="40" t="s">
        <v>550</v>
      </c>
      <c r="E277" s="17"/>
      <c r="F277" s="17"/>
      <c r="G277" s="17"/>
      <c r="H277" s="17"/>
      <c r="I277" s="17"/>
      <c r="J277" s="17"/>
      <c r="K277" s="17"/>
      <c r="L277" s="17"/>
      <c r="M277" s="17"/>
    </row>
    <row r="278" spans="1:13" ht="15.75" x14ac:dyDescent="0.25">
      <c r="A278" s="21" t="s">
        <v>551</v>
      </c>
      <c r="B278" s="73">
        <f>B275 *B273</f>
        <v>5518800</v>
      </c>
      <c r="E278" s="17"/>
      <c r="F278" s="17"/>
      <c r="G278" s="17"/>
      <c r="H278" s="17"/>
      <c r="I278" s="17"/>
      <c r="J278" s="17"/>
      <c r="K278" s="17"/>
      <c r="L278" s="17"/>
      <c r="M278" s="17"/>
    </row>
    <row r="279" spans="1:13" x14ac:dyDescent="0.2">
      <c r="E279" s="17"/>
      <c r="F279" s="17"/>
      <c r="G279" s="17"/>
      <c r="H279" s="17"/>
      <c r="I279" s="17"/>
      <c r="J279" s="17"/>
      <c r="K279" s="17"/>
      <c r="L279" s="17"/>
      <c r="M279" s="17"/>
    </row>
    <row r="280" spans="1:13" ht="15.75" x14ac:dyDescent="0.25">
      <c r="A280" s="22" t="s">
        <v>554</v>
      </c>
      <c r="B280" s="40"/>
      <c r="E280" s="17"/>
      <c r="F280" s="17"/>
      <c r="G280" s="17"/>
      <c r="H280" s="17"/>
      <c r="I280" s="17"/>
      <c r="J280" s="17"/>
      <c r="K280" s="17"/>
      <c r="L280" s="17"/>
      <c r="M280" s="17"/>
    </row>
    <row r="281" spans="1:13" x14ac:dyDescent="0.2">
      <c r="E281" s="17"/>
      <c r="F281" s="17"/>
      <c r="G281" s="17"/>
      <c r="H281" s="17"/>
      <c r="I281" s="17"/>
      <c r="J281" s="17"/>
      <c r="K281" s="17"/>
      <c r="L281" s="17"/>
      <c r="M281" s="17"/>
    </row>
    <row r="282" spans="1:13" ht="15.75" x14ac:dyDescent="0.25">
      <c r="A282" s="22" t="s">
        <v>714</v>
      </c>
      <c r="E282" s="17"/>
      <c r="F282" s="17"/>
      <c r="G282" s="17"/>
      <c r="H282" s="17"/>
      <c r="I282" s="17"/>
      <c r="J282" s="17"/>
      <c r="K282" s="17"/>
      <c r="L282" s="17"/>
      <c r="M282" s="17"/>
    </row>
    <row r="283" spans="1:13" ht="15.75" x14ac:dyDescent="0.25">
      <c r="A283" s="15" t="s">
        <v>553</v>
      </c>
      <c r="E283" s="17"/>
      <c r="F283" s="17"/>
      <c r="G283" s="17"/>
      <c r="H283" s="17"/>
      <c r="I283" s="17"/>
      <c r="J283" s="17"/>
      <c r="K283" s="17"/>
      <c r="L283" s="17"/>
      <c r="M283" s="17"/>
    </row>
    <row r="284" spans="1:13" x14ac:dyDescent="0.2">
      <c r="E284" s="17"/>
      <c r="F284" s="17"/>
      <c r="G284" s="17"/>
      <c r="H284" s="17"/>
      <c r="I284" s="17"/>
      <c r="J284" s="17"/>
      <c r="K284" s="17"/>
      <c r="L284" s="17"/>
      <c r="M284" s="17"/>
    </row>
    <row r="285" spans="1:13" x14ac:dyDescent="0.2">
      <c r="C285" s="57"/>
      <c r="E285" s="17"/>
      <c r="F285" s="17"/>
      <c r="G285" s="17"/>
      <c r="H285" s="17"/>
      <c r="I285" s="17"/>
      <c r="J285" s="17"/>
      <c r="K285" s="17"/>
      <c r="L285" s="17"/>
      <c r="M285" s="17"/>
    </row>
    <row r="286" spans="1:13" x14ac:dyDescent="0.2">
      <c r="C286" s="57"/>
      <c r="E286" s="17"/>
      <c r="F286" s="17"/>
      <c r="G286" s="17"/>
      <c r="H286" s="17"/>
      <c r="I286" s="17"/>
      <c r="J286" s="17"/>
      <c r="K286" s="17"/>
      <c r="L286" s="17"/>
      <c r="M286" s="17"/>
    </row>
    <row r="287" spans="1:13" ht="15.75" x14ac:dyDescent="0.25">
      <c r="C287" s="21" t="s">
        <v>706</v>
      </c>
      <c r="E287" s="17"/>
      <c r="F287" s="17"/>
      <c r="G287" s="17"/>
      <c r="H287" s="17"/>
      <c r="I287" s="17"/>
      <c r="J287" s="17"/>
      <c r="K287" s="17"/>
      <c r="L287" s="17"/>
      <c r="M287" s="17"/>
    </row>
    <row r="288" spans="1:13" ht="15.75" x14ac:dyDescent="0.25">
      <c r="A288" s="22"/>
      <c r="E288" s="17"/>
      <c r="F288" s="17"/>
      <c r="G288" s="17"/>
      <c r="H288" s="17"/>
      <c r="I288" s="17"/>
      <c r="J288" s="17"/>
      <c r="K288" s="17"/>
      <c r="L288" s="17"/>
      <c r="M288" s="17"/>
    </row>
    <row r="289" spans="1:13" x14ac:dyDescent="0.2">
      <c r="F289" s="17"/>
      <c r="G289" s="17"/>
      <c r="H289" s="17"/>
      <c r="I289" s="17"/>
      <c r="J289" s="17"/>
      <c r="K289" s="17"/>
      <c r="L289" s="17"/>
      <c r="M289" s="17"/>
    </row>
    <row r="290" spans="1:13" x14ac:dyDescent="0.2">
      <c r="F290" s="17"/>
      <c r="G290" s="17"/>
      <c r="H290" s="17"/>
      <c r="I290" s="17"/>
      <c r="J290" s="17"/>
      <c r="K290" s="17"/>
      <c r="L290" s="17"/>
      <c r="M290" s="17"/>
    </row>
    <row r="291" spans="1:13" x14ac:dyDescent="0.2">
      <c r="F291" s="17"/>
      <c r="G291" s="17"/>
      <c r="H291" s="17"/>
      <c r="I291" s="17"/>
      <c r="J291" s="17"/>
      <c r="K291" s="17"/>
      <c r="L291" s="17"/>
      <c r="M291" s="17"/>
    </row>
    <row r="292" spans="1:13" x14ac:dyDescent="0.2">
      <c r="F292" s="17"/>
      <c r="G292" s="17"/>
      <c r="H292" s="17"/>
      <c r="I292" s="17"/>
      <c r="J292" s="17"/>
      <c r="K292" s="17"/>
      <c r="L292" s="17"/>
      <c r="M292" s="17"/>
    </row>
    <row r="293" spans="1:13" x14ac:dyDescent="0.2">
      <c r="F293" s="17"/>
      <c r="G293" s="17"/>
      <c r="H293" s="17"/>
      <c r="I293" s="17"/>
      <c r="J293" s="17"/>
      <c r="K293" s="17"/>
      <c r="L293" s="17"/>
      <c r="M293" s="17"/>
    </row>
    <row r="294" spans="1:13" x14ac:dyDescent="0.2">
      <c r="F294" s="17"/>
      <c r="G294" s="17"/>
      <c r="H294" s="17"/>
      <c r="I294" s="17"/>
      <c r="J294" s="17"/>
      <c r="K294" s="17"/>
      <c r="L294" s="17"/>
      <c r="M294" s="17"/>
    </row>
    <row r="295" spans="1:13" ht="15.75" x14ac:dyDescent="0.25">
      <c r="A295" s="22"/>
      <c r="E295" s="17"/>
      <c r="F295" s="17"/>
      <c r="G295" s="17"/>
      <c r="H295" s="17"/>
      <c r="I295" s="17"/>
      <c r="J295" s="17"/>
      <c r="K295" s="17"/>
      <c r="L295" s="17"/>
      <c r="M295" s="17"/>
    </row>
    <row r="296" spans="1:13" x14ac:dyDescent="0.2">
      <c r="E296" s="17"/>
      <c r="F296" s="17"/>
      <c r="G296" s="17"/>
      <c r="H296" s="17"/>
      <c r="I296" s="17"/>
      <c r="J296" s="17"/>
      <c r="K296" s="17"/>
      <c r="L296" s="17"/>
      <c r="M296" s="17"/>
    </row>
    <row r="297" spans="1:13" x14ac:dyDescent="0.2">
      <c r="E297" s="17"/>
      <c r="F297" s="17"/>
      <c r="G297" s="17"/>
      <c r="H297" s="17"/>
      <c r="I297" s="17"/>
      <c r="J297" s="17"/>
      <c r="K297" s="17"/>
      <c r="L297" s="17"/>
      <c r="M297" s="17"/>
    </row>
    <row r="298" spans="1:13" x14ac:dyDescent="0.2">
      <c r="E298" s="17"/>
      <c r="F298" s="17"/>
      <c r="G298" s="17"/>
      <c r="H298" s="17"/>
      <c r="I298" s="17"/>
      <c r="J298" s="17"/>
      <c r="K298" s="17"/>
      <c r="L298" s="17"/>
      <c r="M298" s="17"/>
    </row>
    <row r="299" spans="1:13" x14ac:dyDescent="0.2">
      <c r="E299" s="17"/>
      <c r="F299" s="17"/>
      <c r="G299" s="17"/>
      <c r="H299" s="17"/>
      <c r="I299" s="17"/>
      <c r="J299" s="17"/>
      <c r="K299" s="17"/>
      <c r="L299" s="17"/>
      <c r="M299" s="17"/>
    </row>
    <row r="306" spans="4:4" ht="15.75" x14ac:dyDescent="0.25">
      <c r="D306" s="21"/>
    </row>
  </sheetData>
  <sheetProtection sheet="1" objects="1" scenarios="1" selectLockedCells="1"/>
  <phoneticPr fontId="1" type="noConversion"/>
  <pageMargins left="0.75" right="0.75" top="1" bottom="1" header="0.5" footer="0.5"/>
  <pageSetup orientation="portrait" horizontalDpi="4294967295"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11"/>
  <sheetViews>
    <sheetView zoomScaleNormal="100" workbookViewId="0">
      <selection activeCell="F1" sqref="F1"/>
    </sheetView>
  </sheetViews>
  <sheetFormatPr defaultRowHeight="15" x14ac:dyDescent="0.2"/>
  <cols>
    <col min="1" max="1" width="48.5703125" style="77" customWidth="1"/>
    <col min="2" max="2" width="27.140625" style="14" customWidth="1"/>
    <col min="3" max="4" width="9.140625" style="14"/>
    <col min="5" max="5" width="41.42578125" style="14" customWidth="1"/>
    <col min="6" max="6" width="24.28515625" style="14" customWidth="1"/>
    <col min="7" max="7" width="10" style="14" bestFit="1" customWidth="1"/>
    <col min="8" max="16384" width="9.140625" style="14"/>
  </cols>
  <sheetData>
    <row r="1" spans="1:8" ht="18" x14ac:dyDescent="0.25">
      <c r="A1" s="197" t="s">
        <v>720</v>
      </c>
      <c r="D1" s="13"/>
      <c r="E1" s="17"/>
      <c r="F1" s="17"/>
      <c r="G1" s="17"/>
      <c r="H1" s="17"/>
    </row>
    <row r="2" spans="1:8" x14ac:dyDescent="0.2">
      <c r="E2" s="17"/>
      <c r="F2" s="17"/>
      <c r="G2" s="17"/>
      <c r="H2" s="17"/>
    </row>
    <row r="3" spans="1:8" ht="15.75" x14ac:dyDescent="0.25">
      <c r="A3" s="22" t="s">
        <v>726</v>
      </c>
      <c r="E3" s="17"/>
      <c r="F3" s="17"/>
      <c r="G3" s="17"/>
      <c r="H3" s="17"/>
    </row>
    <row r="4" spans="1:8" x14ac:dyDescent="0.2">
      <c r="E4" s="17"/>
      <c r="F4" s="17"/>
      <c r="G4" s="17"/>
      <c r="H4" s="17"/>
    </row>
    <row r="5" spans="1:8" ht="15.75" x14ac:dyDescent="0.25">
      <c r="A5" s="22" t="s">
        <v>221</v>
      </c>
      <c r="E5" s="17"/>
      <c r="F5" s="17"/>
      <c r="G5" s="17"/>
      <c r="H5" s="17"/>
    </row>
    <row r="6" spans="1:8" ht="15.75" x14ac:dyDescent="0.25">
      <c r="A6" s="22" t="s">
        <v>690</v>
      </c>
      <c r="E6" s="17"/>
      <c r="F6" s="17"/>
      <c r="G6" s="17"/>
      <c r="H6" s="17"/>
    </row>
    <row r="7" spans="1:8" ht="15.75" x14ac:dyDescent="0.25">
      <c r="A7" s="22" t="s">
        <v>691</v>
      </c>
      <c r="E7" s="17"/>
      <c r="F7" s="17"/>
      <c r="G7" s="17"/>
      <c r="H7" s="17"/>
    </row>
    <row r="8" spans="1:8" x14ac:dyDescent="0.2">
      <c r="A8" s="18"/>
      <c r="E8" s="17"/>
      <c r="F8" s="17"/>
      <c r="G8" s="17"/>
      <c r="H8" s="17"/>
    </row>
    <row r="9" spans="1:8" x14ac:dyDescent="0.2">
      <c r="A9" s="18" t="s">
        <v>661</v>
      </c>
      <c r="E9" s="17"/>
      <c r="F9" s="17"/>
      <c r="G9" s="17"/>
      <c r="H9" s="17"/>
    </row>
    <row r="10" spans="1:8" x14ac:dyDescent="0.2">
      <c r="A10" s="18"/>
      <c r="E10" s="17"/>
      <c r="F10" s="17"/>
      <c r="G10" s="17"/>
      <c r="H10" s="17"/>
    </row>
    <row r="11" spans="1:8" x14ac:dyDescent="0.2">
      <c r="A11" s="18" t="s">
        <v>222</v>
      </c>
      <c r="E11" s="17"/>
      <c r="F11" s="17"/>
      <c r="G11" s="17"/>
      <c r="H11" s="17"/>
    </row>
    <row r="12" spans="1:8" x14ac:dyDescent="0.2">
      <c r="A12" s="18"/>
      <c r="E12" s="17"/>
      <c r="F12" s="17"/>
      <c r="G12" s="17"/>
      <c r="H12" s="17"/>
    </row>
    <row r="13" spans="1:8" x14ac:dyDescent="0.2">
      <c r="A13" s="18" t="s">
        <v>225</v>
      </c>
      <c r="E13" s="17"/>
      <c r="F13" s="17"/>
      <c r="G13" s="17"/>
      <c r="H13" s="17"/>
    </row>
    <row r="14" spans="1:8" x14ac:dyDescent="0.2">
      <c r="A14" s="18"/>
      <c r="E14" s="17"/>
      <c r="F14" s="17"/>
      <c r="G14" s="17"/>
      <c r="H14" s="17"/>
    </row>
    <row r="15" spans="1:8" x14ac:dyDescent="0.2">
      <c r="A15" s="18" t="s">
        <v>226</v>
      </c>
      <c r="E15" s="17"/>
      <c r="F15" s="17"/>
      <c r="G15" s="17"/>
      <c r="H15" s="17"/>
    </row>
    <row r="16" spans="1:8" x14ac:dyDescent="0.2">
      <c r="A16" s="18"/>
      <c r="E16" s="17"/>
      <c r="F16" s="17"/>
      <c r="G16" s="17"/>
      <c r="H16" s="17"/>
    </row>
    <row r="17" spans="1:8" x14ac:dyDescent="0.2">
      <c r="A17" s="18" t="s">
        <v>227</v>
      </c>
      <c r="E17" s="17"/>
      <c r="F17" s="17"/>
      <c r="G17" s="17"/>
      <c r="H17" s="17"/>
    </row>
    <row r="18" spans="1:8" x14ac:dyDescent="0.2">
      <c r="A18" s="18"/>
      <c r="E18" s="17"/>
      <c r="F18" s="17"/>
      <c r="G18" s="17"/>
      <c r="H18" s="17"/>
    </row>
    <row r="19" spans="1:8" x14ac:dyDescent="0.2">
      <c r="A19" s="18" t="s">
        <v>288</v>
      </c>
      <c r="E19" s="17"/>
      <c r="F19" s="17"/>
      <c r="G19" s="17"/>
      <c r="H19" s="17"/>
    </row>
    <row r="20" spans="1:8" x14ac:dyDescent="0.2">
      <c r="A20" s="18" t="s">
        <v>223</v>
      </c>
      <c r="E20" s="17"/>
      <c r="F20" s="17"/>
      <c r="G20" s="17"/>
      <c r="H20" s="17"/>
    </row>
    <row r="21" spans="1:8" x14ac:dyDescent="0.2">
      <c r="A21" s="18"/>
      <c r="E21" s="17"/>
      <c r="F21" s="17"/>
      <c r="G21" s="17"/>
      <c r="H21" s="17"/>
    </row>
    <row r="22" spans="1:8" x14ac:dyDescent="0.2">
      <c r="A22" s="18" t="s">
        <v>662</v>
      </c>
      <c r="E22" s="17"/>
      <c r="F22" s="17"/>
      <c r="G22" s="17"/>
      <c r="H22" s="17"/>
    </row>
    <row r="23" spans="1:8" x14ac:dyDescent="0.2">
      <c r="A23" s="18"/>
      <c r="E23" s="17"/>
      <c r="F23" s="17"/>
      <c r="G23" s="17"/>
      <c r="H23" s="17"/>
    </row>
    <row r="24" spans="1:8" x14ac:dyDescent="0.2">
      <c r="A24" s="18" t="s">
        <v>228</v>
      </c>
      <c r="E24" s="17"/>
      <c r="F24" s="17"/>
      <c r="G24" s="17"/>
      <c r="H24" s="17"/>
    </row>
    <row r="25" spans="1:8" x14ac:dyDescent="0.2">
      <c r="A25" s="18"/>
      <c r="E25" s="17"/>
      <c r="F25" s="17"/>
      <c r="G25" s="17"/>
      <c r="H25" s="17"/>
    </row>
    <row r="26" spans="1:8" x14ac:dyDescent="0.2">
      <c r="A26" s="18" t="s">
        <v>229</v>
      </c>
      <c r="E26" s="17"/>
      <c r="F26" s="17"/>
      <c r="G26" s="17"/>
      <c r="H26" s="17"/>
    </row>
    <row r="27" spans="1:8" x14ac:dyDescent="0.2">
      <c r="A27" s="18" t="s">
        <v>224</v>
      </c>
      <c r="E27" s="17"/>
      <c r="F27" s="17"/>
      <c r="G27" s="17"/>
      <c r="H27" s="17"/>
    </row>
    <row r="28" spans="1:8" x14ac:dyDescent="0.2">
      <c r="A28" s="18"/>
      <c r="E28" s="17"/>
      <c r="F28" s="17"/>
      <c r="G28" s="17"/>
      <c r="H28" s="17"/>
    </row>
    <row r="29" spans="1:8" x14ac:dyDescent="0.2">
      <c r="A29" s="18" t="s">
        <v>663</v>
      </c>
      <c r="E29" s="17"/>
      <c r="F29" s="17"/>
      <c r="G29" s="17"/>
      <c r="H29" s="17"/>
    </row>
    <row r="30" spans="1:8" x14ac:dyDescent="0.2">
      <c r="A30" s="18" t="s">
        <v>664</v>
      </c>
      <c r="E30" s="17"/>
      <c r="F30" s="17"/>
      <c r="G30" s="17"/>
      <c r="H30" s="17"/>
    </row>
    <row r="31" spans="1:8" x14ac:dyDescent="0.2">
      <c r="E31" s="17"/>
      <c r="F31" s="17"/>
      <c r="G31" s="17"/>
      <c r="H31" s="17"/>
    </row>
    <row r="32" spans="1:8" x14ac:dyDescent="0.2">
      <c r="A32" s="18" t="s">
        <v>230</v>
      </c>
      <c r="E32" s="17"/>
      <c r="F32" s="17"/>
      <c r="G32" s="17"/>
      <c r="H32" s="17"/>
    </row>
    <row r="33" spans="1:8" x14ac:dyDescent="0.2">
      <c r="A33" s="18"/>
      <c r="E33" s="17"/>
      <c r="F33" s="17"/>
      <c r="G33" s="17"/>
      <c r="H33" s="17"/>
    </row>
    <row r="34" spans="1:8" x14ac:dyDescent="0.2">
      <c r="A34" s="18" t="s">
        <v>231</v>
      </c>
      <c r="E34" s="17"/>
      <c r="F34" s="17"/>
      <c r="G34" s="17"/>
      <c r="H34" s="17"/>
    </row>
    <row r="35" spans="1:8" x14ac:dyDescent="0.2">
      <c r="A35" s="18" t="s">
        <v>289</v>
      </c>
      <c r="E35" s="17"/>
      <c r="F35" s="17"/>
      <c r="G35" s="17"/>
      <c r="H35" s="17"/>
    </row>
    <row r="36" spans="1:8" x14ac:dyDescent="0.2">
      <c r="A36" s="18"/>
      <c r="E36" s="17"/>
      <c r="F36" s="17"/>
      <c r="G36" s="17"/>
      <c r="H36" s="17"/>
    </row>
    <row r="37" spans="1:8" x14ac:dyDescent="0.2">
      <c r="A37" s="18" t="s">
        <v>232</v>
      </c>
      <c r="E37" s="17"/>
      <c r="F37" s="17"/>
      <c r="G37" s="17"/>
      <c r="H37" s="17"/>
    </row>
    <row r="38" spans="1:8" x14ac:dyDescent="0.2">
      <c r="A38" s="18" t="s">
        <v>233</v>
      </c>
      <c r="E38" s="17"/>
      <c r="F38" s="17"/>
      <c r="G38" s="17"/>
      <c r="H38" s="17"/>
    </row>
    <row r="39" spans="1:8" x14ac:dyDescent="0.2">
      <c r="A39" s="18"/>
      <c r="E39" s="17"/>
      <c r="F39" s="17"/>
      <c r="G39" s="17"/>
      <c r="H39" s="17"/>
    </row>
    <row r="40" spans="1:8" x14ac:dyDescent="0.2">
      <c r="A40" s="18" t="s">
        <v>234</v>
      </c>
      <c r="E40" s="17"/>
      <c r="F40" s="17"/>
      <c r="G40" s="17"/>
      <c r="H40" s="17"/>
    </row>
    <row r="41" spans="1:8" x14ac:dyDescent="0.2">
      <c r="A41" s="18"/>
      <c r="E41" s="17"/>
      <c r="F41" s="17"/>
      <c r="G41" s="17"/>
      <c r="H41" s="17"/>
    </row>
    <row r="42" spans="1:8" x14ac:dyDescent="0.2">
      <c r="A42" s="18" t="s">
        <v>290</v>
      </c>
      <c r="E42" s="17"/>
      <c r="F42" s="17"/>
      <c r="G42" s="17"/>
      <c r="H42" s="17"/>
    </row>
    <row r="43" spans="1:8" x14ac:dyDescent="0.2">
      <c r="A43" s="18"/>
      <c r="E43" s="17"/>
      <c r="F43" s="17"/>
      <c r="G43" s="17"/>
      <c r="H43" s="17"/>
    </row>
    <row r="44" spans="1:8" x14ac:dyDescent="0.2">
      <c r="A44" s="18" t="s">
        <v>235</v>
      </c>
      <c r="E44" s="17"/>
      <c r="F44" s="17"/>
      <c r="G44" s="17"/>
      <c r="H44" s="17"/>
    </row>
    <row r="45" spans="1:8" x14ac:dyDescent="0.2">
      <c r="A45" s="18"/>
      <c r="E45" s="17"/>
      <c r="F45" s="17"/>
      <c r="G45" s="17"/>
      <c r="H45" s="17"/>
    </row>
    <row r="46" spans="1:8" x14ac:dyDescent="0.2">
      <c r="A46" s="18" t="s">
        <v>236</v>
      </c>
      <c r="E46" s="17"/>
      <c r="F46" s="17"/>
      <c r="G46" s="17"/>
      <c r="H46" s="17"/>
    </row>
    <row r="47" spans="1:8" x14ac:dyDescent="0.2">
      <c r="A47" s="18"/>
      <c r="E47" s="17"/>
      <c r="F47" s="17"/>
      <c r="G47" s="17"/>
      <c r="H47" s="17"/>
    </row>
    <row r="48" spans="1:8" x14ac:dyDescent="0.2">
      <c r="A48" s="18" t="s">
        <v>237</v>
      </c>
      <c r="E48" s="17"/>
      <c r="F48" s="17"/>
      <c r="G48" s="17"/>
      <c r="H48" s="17"/>
    </row>
    <row r="49" spans="1:8" x14ac:dyDescent="0.2">
      <c r="A49" s="18"/>
      <c r="E49" s="17"/>
      <c r="F49" s="17"/>
      <c r="G49" s="17"/>
      <c r="H49" s="17"/>
    </row>
    <row r="50" spans="1:8" x14ac:dyDescent="0.2">
      <c r="A50" s="18" t="s">
        <v>238</v>
      </c>
      <c r="E50" s="17"/>
      <c r="F50" s="17"/>
      <c r="G50" s="17"/>
      <c r="H50" s="17"/>
    </row>
    <row r="51" spans="1:8" x14ac:dyDescent="0.2">
      <c r="A51" s="18" t="s">
        <v>291</v>
      </c>
      <c r="E51" s="17"/>
      <c r="F51" s="17"/>
      <c r="G51" s="17"/>
      <c r="H51" s="17"/>
    </row>
    <row r="53" spans="1:8" x14ac:dyDescent="0.2">
      <c r="A53" s="18" t="s">
        <v>666</v>
      </c>
      <c r="E53" s="17"/>
      <c r="F53" s="17"/>
      <c r="G53" s="17"/>
      <c r="H53" s="17"/>
    </row>
    <row r="54" spans="1:8" x14ac:dyDescent="0.2">
      <c r="A54" s="18" t="s">
        <v>667</v>
      </c>
      <c r="E54" s="17"/>
      <c r="F54" s="17"/>
      <c r="G54" s="17"/>
      <c r="H54" s="17"/>
    </row>
    <row r="55" spans="1:8" x14ac:dyDescent="0.2">
      <c r="A55" s="18" t="s">
        <v>668</v>
      </c>
      <c r="E55" s="17"/>
      <c r="F55" s="17"/>
      <c r="G55" s="17"/>
      <c r="H55" s="17"/>
    </row>
    <row r="56" spans="1:8" x14ac:dyDescent="0.2">
      <c r="E56" s="17"/>
      <c r="F56" s="17"/>
      <c r="G56" s="17"/>
      <c r="H56" s="17"/>
    </row>
    <row r="57" spans="1:8" x14ac:dyDescent="0.2">
      <c r="A57" s="18" t="s">
        <v>665</v>
      </c>
      <c r="E57" s="17"/>
      <c r="F57" s="17"/>
      <c r="G57" s="17"/>
      <c r="H57" s="17"/>
    </row>
    <row r="58" spans="1:8" x14ac:dyDescent="0.2">
      <c r="A58" s="18"/>
      <c r="E58" s="17"/>
      <c r="F58" s="17"/>
      <c r="G58" s="17"/>
      <c r="H58" s="17"/>
    </row>
    <row r="59" spans="1:8" x14ac:dyDescent="0.2">
      <c r="A59" s="18" t="s">
        <v>239</v>
      </c>
      <c r="E59" s="17"/>
      <c r="F59" s="17"/>
      <c r="G59" s="17"/>
      <c r="H59" s="17"/>
    </row>
    <row r="60" spans="1:8" x14ac:dyDescent="0.2">
      <c r="A60" s="18"/>
      <c r="E60" s="17"/>
      <c r="F60" s="17"/>
      <c r="G60" s="17"/>
      <c r="H60" s="17"/>
    </row>
    <row r="61" spans="1:8" x14ac:dyDescent="0.2">
      <c r="A61" s="18" t="s">
        <v>292</v>
      </c>
      <c r="E61" s="17"/>
      <c r="F61" s="17"/>
      <c r="G61" s="17"/>
      <c r="H61" s="17"/>
    </row>
    <row r="62" spans="1:8" x14ac:dyDescent="0.2">
      <c r="A62" s="18"/>
      <c r="E62" s="17"/>
      <c r="F62" s="17"/>
      <c r="G62" s="17"/>
      <c r="H62" s="17"/>
    </row>
    <row r="63" spans="1:8" x14ac:dyDescent="0.2">
      <c r="A63" s="18" t="s">
        <v>253</v>
      </c>
      <c r="E63" s="17"/>
      <c r="F63" s="17"/>
      <c r="G63" s="17"/>
      <c r="H63" s="17"/>
    </row>
    <row r="64" spans="1:8" x14ac:dyDescent="0.2">
      <c r="A64" s="18" t="s">
        <v>293</v>
      </c>
      <c r="E64" s="17"/>
      <c r="F64" s="17"/>
      <c r="G64" s="17"/>
      <c r="H64" s="17"/>
    </row>
    <row r="65" spans="1:8" x14ac:dyDescent="0.2">
      <c r="A65" s="18"/>
      <c r="E65" s="17"/>
      <c r="F65" s="17"/>
      <c r="G65" s="17"/>
      <c r="H65" s="17"/>
    </row>
    <row r="66" spans="1:8" x14ac:dyDescent="0.2">
      <c r="A66" s="18" t="s">
        <v>240</v>
      </c>
      <c r="E66" s="17"/>
      <c r="F66" s="17"/>
      <c r="G66" s="17"/>
      <c r="H66" s="17"/>
    </row>
    <row r="67" spans="1:8" x14ac:dyDescent="0.2">
      <c r="A67" s="18" t="s">
        <v>241</v>
      </c>
      <c r="E67" s="17"/>
      <c r="F67" s="17"/>
      <c r="G67" s="17"/>
      <c r="H67" s="17"/>
    </row>
    <row r="68" spans="1:8" x14ac:dyDescent="0.2">
      <c r="A68" s="18"/>
      <c r="E68" s="17"/>
      <c r="F68" s="17"/>
      <c r="G68" s="17"/>
      <c r="H68" s="17"/>
    </row>
    <row r="69" spans="1:8" x14ac:dyDescent="0.2">
      <c r="A69" s="18" t="s">
        <v>243</v>
      </c>
      <c r="E69" s="17"/>
      <c r="F69" s="17"/>
      <c r="G69" s="17"/>
      <c r="H69" s="17"/>
    </row>
    <row r="70" spans="1:8" x14ac:dyDescent="0.2">
      <c r="A70" s="18"/>
      <c r="E70" s="17"/>
      <c r="F70" s="17"/>
      <c r="G70" s="17"/>
      <c r="H70" s="17"/>
    </row>
    <row r="71" spans="1:8" x14ac:dyDescent="0.2">
      <c r="A71" s="18" t="s">
        <v>294</v>
      </c>
      <c r="E71" s="17"/>
      <c r="F71" s="17"/>
      <c r="G71" s="17"/>
      <c r="H71" s="17"/>
    </row>
    <row r="72" spans="1:8" x14ac:dyDescent="0.2">
      <c r="A72" s="18"/>
      <c r="E72" s="17"/>
      <c r="F72" s="17"/>
      <c r="G72" s="17"/>
      <c r="H72" s="17"/>
    </row>
    <row r="73" spans="1:8" x14ac:dyDescent="0.2">
      <c r="A73" s="18" t="s">
        <v>244</v>
      </c>
      <c r="E73" s="17"/>
      <c r="F73" s="17"/>
      <c r="G73" s="17"/>
      <c r="H73" s="17"/>
    </row>
    <row r="74" spans="1:8" x14ac:dyDescent="0.2">
      <c r="A74" s="18" t="s">
        <v>295</v>
      </c>
      <c r="E74" s="17"/>
      <c r="F74" s="17"/>
      <c r="G74" s="17"/>
      <c r="H74" s="17"/>
    </row>
    <row r="75" spans="1:8" x14ac:dyDescent="0.2">
      <c r="A75" s="18" t="s">
        <v>242</v>
      </c>
      <c r="E75" s="17"/>
      <c r="F75" s="17"/>
      <c r="G75" s="17"/>
      <c r="H75" s="17"/>
    </row>
    <row r="76" spans="1:8" x14ac:dyDescent="0.2">
      <c r="A76" s="18"/>
      <c r="E76" s="17"/>
      <c r="F76" s="17"/>
      <c r="G76" s="17"/>
      <c r="H76" s="17"/>
    </row>
    <row r="77" spans="1:8" x14ac:dyDescent="0.2">
      <c r="A77" s="18" t="s">
        <v>296</v>
      </c>
      <c r="E77" s="17"/>
      <c r="F77" s="17"/>
      <c r="G77" s="17"/>
      <c r="H77" s="17"/>
    </row>
    <row r="78" spans="1:8" x14ac:dyDescent="0.2">
      <c r="A78" s="18" t="s">
        <v>245</v>
      </c>
      <c r="E78" s="17"/>
      <c r="F78" s="17"/>
      <c r="G78" s="17"/>
      <c r="H78" s="17"/>
    </row>
    <row r="79" spans="1:8" x14ac:dyDescent="0.2">
      <c r="A79" s="18" t="s">
        <v>246</v>
      </c>
      <c r="E79" s="17"/>
      <c r="F79" s="17"/>
      <c r="G79" s="17"/>
      <c r="H79" s="17"/>
    </row>
    <row r="80" spans="1:8" x14ac:dyDescent="0.2">
      <c r="A80" s="18"/>
      <c r="E80" s="17"/>
      <c r="F80" s="17"/>
      <c r="G80" s="17"/>
      <c r="H80" s="17"/>
    </row>
    <row r="81" spans="1:8" x14ac:dyDescent="0.2">
      <c r="A81" s="18" t="s">
        <v>297</v>
      </c>
      <c r="E81" s="17"/>
      <c r="F81" s="17"/>
      <c r="G81" s="17"/>
      <c r="H81" s="17"/>
    </row>
    <row r="82" spans="1:8" x14ac:dyDescent="0.2">
      <c r="A82" s="18"/>
      <c r="E82" s="17"/>
      <c r="F82" s="17"/>
      <c r="G82" s="17"/>
      <c r="H82" s="17"/>
    </row>
    <row r="83" spans="1:8" x14ac:dyDescent="0.2">
      <c r="A83" s="18" t="s">
        <v>298</v>
      </c>
      <c r="E83" s="17"/>
      <c r="F83" s="17"/>
      <c r="G83" s="17"/>
      <c r="H83" s="17"/>
    </row>
    <row r="84" spans="1:8" x14ac:dyDescent="0.2">
      <c r="A84" s="18" t="s">
        <v>252</v>
      </c>
      <c r="E84" s="17"/>
      <c r="F84" s="17"/>
      <c r="G84" s="17"/>
      <c r="H84" s="17"/>
    </row>
    <row r="85" spans="1:8" x14ac:dyDescent="0.2">
      <c r="A85" s="18"/>
      <c r="E85" s="17"/>
      <c r="F85" s="17"/>
      <c r="G85" s="17"/>
      <c r="H85" s="17"/>
    </row>
    <row r="86" spans="1:8" x14ac:dyDescent="0.2">
      <c r="A86" s="18" t="s">
        <v>249</v>
      </c>
      <c r="E86" s="17"/>
      <c r="F86" s="17"/>
      <c r="G86" s="17"/>
      <c r="H86" s="17"/>
    </row>
    <row r="87" spans="1:8" x14ac:dyDescent="0.2">
      <c r="A87" s="18"/>
      <c r="E87" s="17"/>
      <c r="F87" s="17"/>
      <c r="G87" s="17"/>
      <c r="H87" s="17"/>
    </row>
    <row r="88" spans="1:8" x14ac:dyDescent="0.2">
      <c r="A88" s="18" t="s">
        <v>299</v>
      </c>
      <c r="E88" s="17"/>
      <c r="F88" s="17"/>
      <c r="G88" s="17"/>
      <c r="H88" s="17"/>
    </row>
    <row r="89" spans="1:8" x14ac:dyDescent="0.2">
      <c r="A89" s="18"/>
      <c r="E89" s="17"/>
      <c r="F89" s="17"/>
      <c r="G89" s="17"/>
      <c r="H89" s="17"/>
    </row>
    <row r="90" spans="1:8" x14ac:dyDescent="0.2">
      <c r="A90" s="18" t="s">
        <v>250</v>
      </c>
      <c r="E90" s="17"/>
      <c r="F90" s="17"/>
      <c r="G90" s="17"/>
      <c r="H90" s="17"/>
    </row>
    <row r="91" spans="1:8" x14ac:dyDescent="0.2">
      <c r="A91" s="18"/>
      <c r="E91" s="17"/>
      <c r="F91" s="17"/>
      <c r="G91" s="17"/>
      <c r="H91" s="17"/>
    </row>
    <row r="92" spans="1:8" x14ac:dyDescent="0.2">
      <c r="A92" s="18" t="s">
        <v>251</v>
      </c>
      <c r="E92" s="17"/>
      <c r="F92" s="17"/>
      <c r="G92" s="17"/>
      <c r="H92" s="17"/>
    </row>
    <row r="93" spans="1:8" x14ac:dyDescent="0.2">
      <c r="A93" s="18"/>
      <c r="E93" s="17"/>
      <c r="F93" s="17"/>
      <c r="G93" s="17"/>
      <c r="H93" s="17"/>
    </row>
    <row r="94" spans="1:8" x14ac:dyDescent="0.2">
      <c r="A94" s="18" t="s">
        <v>300</v>
      </c>
      <c r="E94" s="17"/>
      <c r="F94" s="17"/>
      <c r="G94" s="17"/>
      <c r="H94" s="17"/>
    </row>
    <row r="95" spans="1:8" x14ac:dyDescent="0.2">
      <c r="A95" s="18" t="s">
        <v>247</v>
      </c>
      <c r="E95" s="17"/>
      <c r="F95" s="17"/>
      <c r="G95" s="17"/>
      <c r="H95" s="17"/>
    </row>
    <row r="96" spans="1:8" x14ac:dyDescent="0.2">
      <c r="A96" s="18" t="s">
        <v>248</v>
      </c>
      <c r="E96" s="17"/>
      <c r="F96" s="17"/>
      <c r="G96" s="17"/>
      <c r="H96" s="17"/>
    </row>
    <row r="97" spans="1:8" x14ac:dyDescent="0.2">
      <c r="E97" s="17"/>
      <c r="F97" s="17"/>
      <c r="G97" s="17"/>
      <c r="H97" s="17"/>
    </row>
    <row r="98" spans="1:8" x14ac:dyDescent="0.2">
      <c r="E98" s="17"/>
      <c r="F98" s="17"/>
      <c r="G98" s="17"/>
      <c r="H98" s="17"/>
    </row>
    <row r="99" spans="1:8" ht="18" x14ac:dyDescent="0.25">
      <c r="A99" s="197" t="s">
        <v>134</v>
      </c>
      <c r="E99" s="17"/>
      <c r="F99" s="17"/>
      <c r="G99" s="17"/>
      <c r="H99" s="17"/>
    </row>
    <row r="100" spans="1:8" x14ac:dyDescent="0.2">
      <c r="A100" s="14" t="s">
        <v>343</v>
      </c>
      <c r="E100" s="241"/>
      <c r="F100" s="17"/>
      <c r="G100" s="17"/>
      <c r="H100" s="17"/>
    </row>
    <row r="101" spans="1:8" x14ac:dyDescent="0.2">
      <c r="A101" s="14" t="s">
        <v>344</v>
      </c>
      <c r="E101" s="241"/>
      <c r="F101" s="17"/>
      <c r="G101" s="17"/>
      <c r="H101" s="17"/>
    </row>
    <row r="102" spans="1:8" ht="15.75" x14ac:dyDescent="0.25">
      <c r="D102" s="21"/>
      <c r="E102" s="242" t="s">
        <v>783</v>
      </c>
      <c r="F102" s="17"/>
      <c r="G102" s="17"/>
      <c r="H102" s="17"/>
    </row>
    <row r="103" spans="1:8" ht="18" x14ac:dyDescent="0.25">
      <c r="A103" s="22" t="s">
        <v>693</v>
      </c>
      <c r="E103" s="240" t="s">
        <v>784</v>
      </c>
      <c r="F103" s="241"/>
    </row>
    <row r="104" spans="1:8" x14ac:dyDescent="0.2">
      <c r="E104" s="77"/>
    </row>
    <row r="105" spans="1:8" ht="16.5" thickBot="1" x14ac:dyDescent="0.3">
      <c r="A105" s="16" t="s">
        <v>361</v>
      </c>
      <c r="B105" s="35" t="s">
        <v>14</v>
      </c>
      <c r="E105" s="16" t="s">
        <v>361</v>
      </c>
      <c r="F105" s="35" t="s">
        <v>14</v>
      </c>
    </row>
    <row r="106" spans="1:8" ht="15.75" x14ac:dyDescent="0.25">
      <c r="A106" s="105" t="s">
        <v>254</v>
      </c>
      <c r="B106" s="106">
        <v>6</v>
      </c>
      <c r="C106" s="107" t="s">
        <v>32</v>
      </c>
      <c r="E106" s="105" t="s">
        <v>254</v>
      </c>
      <c r="F106" s="108">
        <v>6</v>
      </c>
      <c r="G106" s="107" t="s">
        <v>32</v>
      </c>
    </row>
    <row r="107" spans="1:8" ht="15.75" x14ac:dyDescent="0.25">
      <c r="A107" s="105" t="s">
        <v>255</v>
      </c>
      <c r="B107" s="109">
        <v>30</v>
      </c>
      <c r="C107" s="107" t="s">
        <v>16</v>
      </c>
      <c r="E107" s="105" t="s">
        <v>255</v>
      </c>
      <c r="F107" s="110">
        <v>30</v>
      </c>
      <c r="G107" s="107" t="s">
        <v>16</v>
      </c>
    </row>
    <row r="108" spans="1:8" ht="15.75" x14ac:dyDescent="0.25">
      <c r="A108" s="105" t="s">
        <v>353</v>
      </c>
      <c r="B108" s="109">
        <v>8</v>
      </c>
      <c r="C108" s="107" t="s">
        <v>13</v>
      </c>
      <c r="E108" s="105" t="s">
        <v>353</v>
      </c>
      <c r="F108" s="110">
        <v>8</v>
      </c>
      <c r="G108" s="107" t="s">
        <v>13</v>
      </c>
    </row>
    <row r="109" spans="1:8" ht="15.75" x14ac:dyDescent="0.25">
      <c r="A109" s="105" t="s">
        <v>354</v>
      </c>
      <c r="B109" s="109">
        <v>8</v>
      </c>
      <c r="C109" s="107" t="s">
        <v>13</v>
      </c>
      <c r="E109" s="105" t="s">
        <v>354</v>
      </c>
      <c r="F109" s="110">
        <v>8</v>
      </c>
      <c r="G109" s="107" t="s">
        <v>13</v>
      </c>
    </row>
    <row r="110" spans="1:8" ht="15.75" x14ac:dyDescent="0.25">
      <c r="A110" s="105" t="s">
        <v>355</v>
      </c>
      <c r="B110" s="109">
        <v>0</v>
      </c>
      <c r="C110" s="107" t="s">
        <v>13</v>
      </c>
      <c r="E110" s="105" t="s">
        <v>355</v>
      </c>
      <c r="F110" s="110">
        <v>0</v>
      </c>
      <c r="G110" s="107" t="s">
        <v>13</v>
      </c>
    </row>
    <row r="111" spans="1:8" ht="15.75" x14ac:dyDescent="0.25">
      <c r="A111" s="105" t="s">
        <v>352</v>
      </c>
      <c r="B111" s="109">
        <v>12</v>
      </c>
      <c r="C111" s="107"/>
      <c r="E111" s="105" t="s">
        <v>352</v>
      </c>
      <c r="F111" s="110">
        <v>12</v>
      </c>
      <c r="G111" s="107"/>
    </row>
    <row r="112" spans="1:8" ht="15.75" x14ac:dyDescent="0.25">
      <c r="A112" s="105" t="s">
        <v>351</v>
      </c>
      <c r="B112" s="109">
        <v>9</v>
      </c>
      <c r="C112" s="107"/>
      <c r="E112" s="105" t="s">
        <v>351</v>
      </c>
      <c r="F112" s="110">
        <v>9</v>
      </c>
      <c r="G112" s="107"/>
    </row>
    <row r="113" spans="1:7" ht="15.75" x14ac:dyDescent="0.25">
      <c r="A113" s="105" t="s">
        <v>350</v>
      </c>
      <c r="B113" s="109">
        <v>0</v>
      </c>
      <c r="C113" s="107"/>
      <c r="E113" s="105" t="s">
        <v>350</v>
      </c>
      <c r="F113" s="110">
        <v>0</v>
      </c>
      <c r="G113" s="107"/>
    </row>
    <row r="114" spans="1:7" ht="15.75" x14ac:dyDescent="0.25">
      <c r="A114" s="105" t="s">
        <v>349</v>
      </c>
      <c r="B114" s="111">
        <v>20</v>
      </c>
      <c r="C114" s="107"/>
      <c r="E114" s="105" t="s">
        <v>349</v>
      </c>
      <c r="F114" s="112">
        <v>20</v>
      </c>
      <c r="G114" s="107"/>
    </row>
    <row r="115" spans="1:7" ht="15.75" x14ac:dyDescent="0.25">
      <c r="A115" s="105" t="s">
        <v>383</v>
      </c>
      <c r="B115" s="111">
        <v>22</v>
      </c>
      <c r="C115" s="107"/>
      <c r="E115" s="105" t="s">
        <v>383</v>
      </c>
      <c r="F115" s="112">
        <v>22</v>
      </c>
      <c r="G115" s="107"/>
    </row>
    <row r="116" spans="1:7" ht="15.75" x14ac:dyDescent="0.25">
      <c r="A116" s="105" t="s">
        <v>356</v>
      </c>
      <c r="B116" s="111">
        <v>22</v>
      </c>
      <c r="C116" s="107"/>
      <c r="E116" s="105" t="s">
        <v>356</v>
      </c>
      <c r="F116" s="112">
        <v>22</v>
      </c>
      <c r="G116" s="107"/>
    </row>
    <row r="117" spans="1:7" ht="15.75" x14ac:dyDescent="0.25">
      <c r="A117" s="105" t="s">
        <v>384</v>
      </c>
      <c r="B117" s="111">
        <v>22</v>
      </c>
      <c r="C117" s="107"/>
      <c r="E117" s="105" t="s">
        <v>384</v>
      </c>
      <c r="F117" s="112">
        <v>22</v>
      </c>
      <c r="G117" s="107"/>
    </row>
    <row r="118" spans="1:7" ht="15.75" x14ac:dyDescent="0.25">
      <c r="A118" s="105" t="s">
        <v>357</v>
      </c>
      <c r="B118" s="111">
        <v>22</v>
      </c>
      <c r="C118" s="107"/>
      <c r="E118" s="105" t="s">
        <v>357</v>
      </c>
      <c r="F118" s="112">
        <v>22</v>
      </c>
      <c r="G118" s="107"/>
    </row>
    <row r="119" spans="1:7" ht="15.75" x14ac:dyDescent="0.25">
      <c r="A119" s="105" t="s">
        <v>385</v>
      </c>
      <c r="B119" s="111">
        <v>22</v>
      </c>
      <c r="C119" s="107"/>
      <c r="E119" s="105" t="s">
        <v>385</v>
      </c>
      <c r="F119" s="112">
        <v>22</v>
      </c>
      <c r="G119" s="107"/>
    </row>
    <row r="120" spans="1:7" ht="15.75" x14ac:dyDescent="0.25">
      <c r="A120" s="105" t="s">
        <v>345</v>
      </c>
      <c r="B120" s="109">
        <v>5</v>
      </c>
      <c r="C120" s="107" t="s">
        <v>27</v>
      </c>
      <c r="E120" s="105" t="s">
        <v>345</v>
      </c>
      <c r="F120" s="110">
        <v>5</v>
      </c>
      <c r="G120" s="107" t="s">
        <v>27</v>
      </c>
    </row>
    <row r="121" spans="1:7" ht="15.75" x14ac:dyDescent="0.25">
      <c r="A121" s="105" t="s">
        <v>346</v>
      </c>
      <c r="B121" s="109">
        <v>50</v>
      </c>
      <c r="C121" s="107" t="s">
        <v>28</v>
      </c>
      <c r="E121" s="105" t="s">
        <v>346</v>
      </c>
      <c r="F121" s="110">
        <v>50</v>
      </c>
      <c r="G121" s="107" t="s">
        <v>28</v>
      </c>
    </row>
    <row r="122" spans="1:7" ht="15.75" x14ac:dyDescent="0.25">
      <c r="A122" s="105" t="s">
        <v>347</v>
      </c>
      <c r="B122" s="109">
        <v>40</v>
      </c>
      <c r="C122" s="107"/>
      <c r="E122" s="105" t="s">
        <v>347</v>
      </c>
      <c r="F122" s="110">
        <v>40</v>
      </c>
      <c r="G122" s="107"/>
    </row>
    <row r="123" spans="1:7" ht="15.75" x14ac:dyDescent="0.25">
      <c r="A123" s="16" t="s">
        <v>360</v>
      </c>
      <c r="B123" s="113"/>
      <c r="E123" s="16" t="s">
        <v>360</v>
      </c>
      <c r="F123" s="30"/>
    </row>
    <row r="124" spans="1:7" ht="15.75" x14ac:dyDescent="0.25">
      <c r="A124" s="114" t="s">
        <v>336</v>
      </c>
      <c r="B124" s="115">
        <v>40000</v>
      </c>
      <c r="C124" s="116"/>
      <c r="E124" s="114" t="s">
        <v>336</v>
      </c>
      <c r="F124" s="117">
        <v>40000</v>
      </c>
      <c r="G124" s="116"/>
    </row>
    <row r="125" spans="1:7" ht="15.75" x14ac:dyDescent="0.25">
      <c r="A125" s="114" t="s">
        <v>337</v>
      </c>
      <c r="B125" s="115">
        <v>30000</v>
      </c>
      <c r="C125" s="116"/>
      <c r="E125" s="114" t="s">
        <v>337</v>
      </c>
      <c r="F125" s="117">
        <v>30000</v>
      </c>
      <c r="G125" s="116"/>
    </row>
    <row r="126" spans="1:7" ht="15.75" x14ac:dyDescent="0.25">
      <c r="A126" s="114" t="s">
        <v>338</v>
      </c>
      <c r="B126" s="115">
        <v>10000</v>
      </c>
      <c r="C126" s="116"/>
      <c r="E126" s="114" t="s">
        <v>338</v>
      </c>
      <c r="F126" s="117">
        <v>10000</v>
      </c>
      <c r="G126" s="116"/>
    </row>
    <row r="127" spans="1:7" ht="15.75" x14ac:dyDescent="0.25">
      <c r="A127" s="118" t="s">
        <v>363</v>
      </c>
      <c r="B127" s="113"/>
      <c r="C127" s="119"/>
      <c r="E127" s="118" t="s">
        <v>363</v>
      </c>
      <c r="F127" s="30"/>
      <c r="G127" s="119"/>
    </row>
    <row r="128" spans="1:7" ht="15.75" x14ac:dyDescent="0.25">
      <c r="A128" s="120" t="s">
        <v>386</v>
      </c>
      <c r="B128" s="121">
        <v>4500</v>
      </c>
      <c r="C128" s="120" t="s">
        <v>0</v>
      </c>
      <c r="E128" s="120" t="s">
        <v>386</v>
      </c>
      <c r="F128" s="122">
        <v>4500</v>
      </c>
      <c r="G128" s="120" t="s">
        <v>0</v>
      </c>
    </row>
    <row r="129" spans="1:7" ht="15.75" x14ac:dyDescent="0.25">
      <c r="A129" s="120" t="s">
        <v>333</v>
      </c>
      <c r="B129" s="121">
        <v>2000</v>
      </c>
      <c r="C129" s="123"/>
      <c r="E129" s="120" t="s">
        <v>333</v>
      </c>
      <c r="F129" s="122">
        <v>2000</v>
      </c>
      <c r="G129" s="123"/>
    </row>
    <row r="130" spans="1:7" ht="15.75" x14ac:dyDescent="0.25">
      <c r="A130" s="120" t="s">
        <v>334</v>
      </c>
      <c r="B130" s="121">
        <v>5500</v>
      </c>
      <c r="C130" s="123"/>
      <c r="E130" s="120" t="s">
        <v>334</v>
      </c>
      <c r="F130" s="122">
        <v>5500</v>
      </c>
      <c r="G130" s="123"/>
    </row>
    <row r="131" spans="1:7" ht="16.5" thickBot="1" x14ac:dyDescent="0.3">
      <c r="A131" s="120" t="s">
        <v>335</v>
      </c>
      <c r="B131" s="124">
        <v>500</v>
      </c>
      <c r="C131" s="123"/>
      <c r="E131" s="120" t="s">
        <v>335</v>
      </c>
      <c r="F131" s="125">
        <v>500</v>
      </c>
      <c r="G131" s="123"/>
    </row>
    <row r="132" spans="1:7" x14ac:dyDescent="0.2">
      <c r="E132" s="77"/>
    </row>
    <row r="133" spans="1:7" ht="18" x14ac:dyDescent="0.25">
      <c r="A133" s="203" t="s">
        <v>387</v>
      </c>
      <c r="B133" s="35" t="s">
        <v>15</v>
      </c>
      <c r="E133" s="16" t="s">
        <v>387</v>
      </c>
      <c r="F133" s="35" t="s">
        <v>15</v>
      </c>
    </row>
    <row r="134" spans="1:7" ht="15.75" x14ac:dyDescent="0.25">
      <c r="A134" s="21" t="s">
        <v>348</v>
      </c>
      <c r="B134" s="40" t="s">
        <v>358</v>
      </c>
      <c r="E134" s="21" t="s">
        <v>348</v>
      </c>
      <c r="F134" s="40" t="s">
        <v>358</v>
      </c>
    </row>
    <row r="135" spans="1:7" ht="15.75" x14ac:dyDescent="0.25">
      <c r="A135" s="21" t="s">
        <v>30</v>
      </c>
      <c r="B135" s="100">
        <f>(B108+B109+B110)*B120*52 / 12</f>
        <v>346.66666666666669</v>
      </c>
      <c r="C135" s="14" t="s">
        <v>29</v>
      </c>
      <c r="E135" s="21" t="s">
        <v>30</v>
      </c>
      <c r="F135" s="100">
        <f>(F108+F109+F110)*F120*52 / 12</f>
        <v>346.66666666666669</v>
      </c>
      <c r="G135" s="14" t="s">
        <v>29</v>
      </c>
    </row>
    <row r="136" spans="1:7" ht="15.75" x14ac:dyDescent="0.25">
      <c r="A136" s="21" t="s">
        <v>366</v>
      </c>
      <c r="B136" s="18" t="s">
        <v>359</v>
      </c>
      <c r="E136" s="21" t="s">
        <v>366</v>
      </c>
      <c r="F136" s="18" t="s">
        <v>359</v>
      </c>
    </row>
    <row r="137" spans="1:7" ht="15.75" x14ac:dyDescent="0.25">
      <c r="A137" s="21" t="s">
        <v>367</v>
      </c>
      <c r="B137" s="126">
        <f>(B114+B115+B116+B117+B118+B119)*B135</f>
        <v>45066.666666666672</v>
      </c>
      <c r="E137" s="21" t="s">
        <v>367</v>
      </c>
      <c r="F137" s="126">
        <f>(F114+F115+F116+F117+F118+F119)*F135</f>
        <v>45066.666666666672</v>
      </c>
    </row>
    <row r="138" spans="1:7" ht="18" x14ac:dyDescent="0.25">
      <c r="A138" s="203" t="s">
        <v>388</v>
      </c>
      <c r="E138" s="16" t="s">
        <v>388</v>
      </c>
    </row>
    <row r="139" spans="1:7" ht="15.75" x14ac:dyDescent="0.25">
      <c r="A139" s="21" t="s">
        <v>389</v>
      </c>
      <c r="B139" s="80" t="s">
        <v>362</v>
      </c>
      <c r="E139" s="21" t="s">
        <v>389</v>
      </c>
      <c r="F139" s="80" t="s">
        <v>362</v>
      </c>
    </row>
    <row r="140" spans="1:7" ht="15.75" x14ac:dyDescent="0.25">
      <c r="A140" s="14"/>
      <c r="B140" s="127">
        <f>SUM(B124:B126)</f>
        <v>80000</v>
      </c>
      <c r="F140" s="127">
        <f>SUM(F124:F126)</f>
        <v>80000</v>
      </c>
    </row>
    <row r="141" spans="1:7" ht="18" x14ac:dyDescent="0.25">
      <c r="A141" s="204" t="s">
        <v>390</v>
      </c>
      <c r="E141" s="118" t="s">
        <v>390</v>
      </c>
    </row>
    <row r="142" spans="1:7" ht="15.75" x14ac:dyDescent="0.25">
      <c r="A142" s="21" t="s">
        <v>391</v>
      </c>
      <c r="B142" s="40" t="s">
        <v>364</v>
      </c>
      <c r="E142" s="21" t="s">
        <v>391</v>
      </c>
      <c r="F142" s="40" t="s">
        <v>364</v>
      </c>
    </row>
    <row r="143" spans="1:7" ht="15.75" x14ac:dyDescent="0.25">
      <c r="B143" s="126">
        <f>SUM(B128:B131)</f>
        <v>12500</v>
      </c>
      <c r="E143" s="77"/>
      <c r="F143" s="126">
        <f>SUM(F128:F131)</f>
        <v>12500</v>
      </c>
    </row>
    <row r="144" spans="1:7" ht="15.75" x14ac:dyDescent="0.25">
      <c r="A144" s="21" t="s">
        <v>392</v>
      </c>
      <c r="B144" s="40" t="s">
        <v>368</v>
      </c>
      <c r="E144" s="21" t="s">
        <v>392</v>
      </c>
      <c r="F144" s="40" t="s">
        <v>368</v>
      </c>
    </row>
    <row r="145" spans="1:8" ht="15.75" x14ac:dyDescent="0.25">
      <c r="A145" s="21" t="s">
        <v>365</v>
      </c>
      <c r="B145" s="126">
        <f>B137 + B140 + B143</f>
        <v>137566.66666666669</v>
      </c>
      <c r="E145" s="21" t="s">
        <v>365</v>
      </c>
      <c r="F145" s="126">
        <f>F137 + F140 + F143</f>
        <v>137566.66666666669</v>
      </c>
    </row>
    <row r="146" spans="1:8" x14ac:dyDescent="0.2">
      <c r="A146" s="14"/>
      <c r="B146" s="40"/>
      <c r="F146" s="40"/>
    </row>
    <row r="147" spans="1:8" ht="15.75" x14ac:dyDescent="0.25">
      <c r="A147" s="21" t="s">
        <v>715</v>
      </c>
      <c r="B147" s="86">
        <f>B107/100</f>
        <v>0.3</v>
      </c>
      <c r="E147" s="21" t="s">
        <v>715</v>
      </c>
      <c r="F147" s="86">
        <f>F107/100</f>
        <v>0.3</v>
      </c>
    </row>
    <row r="148" spans="1:8" ht="15.75" x14ac:dyDescent="0.25">
      <c r="A148" s="21" t="s">
        <v>339</v>
      </c>
      <c r="B148" s="40" t="s">
        <v>369</v>
      </c>
      <c r="E148" s="21" t="s">
        <v>339</v>
      </c>
      <c r="F148" s="40" t="s">
        <v>369</v>
      </c>
    </row>
    <row r="149" spans="1:8" ht="15.75" x14ac:dyDescent="0.25">
      <c r="A149" s="21" t="s">
        <v>340</v>
      </c>
      <c r="B149" s="126">
        <f>B145 * B147</f>
        <v>41270.000000000007</v>
      </c>
      <c r="E149" s="21" t="s">
        <v>340</v>
      </c>
      <c r="F149" s="126">
        <f>F145 * F147</f>
        <v>41270.000000000007</v>
      </c>
    </row>
    <row r="150" spans="1:8" ht="18" x14ac:dyDescent="0.25">
      <c r="A150" s="204" t="s">
        <v>371</v>
      </c>
      <c r="B150" s="40"/>
      <c r="E150" s="118" t="s">
        <v>371</v>
      </c>
      <c r="F150" s="40"/>
    </row>
    <row r="151" spans="1:8" ht="15.75" x14ac:dyDescent="0.25">
      <c r="A151" s="21" t="s">
        <v>341</v>
      </c>
      <c r="B151" s="40" t="s">
        <v>370</v>
      </c>
      <c r="E151" s="21" t="s">
        <v>341</v>
      </c>
      <c r="F151" s="40" t="s">
        <v>370</v>
      </c>
    </row>
    <row r="152" spans="1:8" ht="15.75" x14ac:dyDescent="0.25">
      <c r="A152" s="21" t="s">
        <v>342</v>
      </c>
      <c r="B152" s="126">
        <f>B145 + B149</f>
        <v>178836.66666666669</v>
      </c>
      <c r="E152" s="21" t="s">
        <v>342</v>
      </c>
      <c r="F152" s="126">
        <f>F145 + F149</f>
        <v>178836.66666666669</v>
      </c>
    </row>
    <row r="153" spans="1:8" ht="18" x14ac:dyDescent="0.25">
      <c r="A153" s="204" t="s">
        <v>372</v>
      </c>
      <c r="E153" s="118" t="s">
        <v>372</v>
      </c>
    </row>
    <row r="154" spans="1:8" ht="15.75" x14ac:dyDescent="0.25">
      <c r="A154" s="21" t="s">
        <v>373</v>
      </c>
      <c r="B154" s="40" t="s">
        <v>374</v>
      </c>
      <c r="D154" s="21" t="s">
        <v>74</v>
      </c>
      <c r="E154" s="21" t="s">
        <v>373</v>
      </c>
      <c r="F154" s="40" t="s">
        <v>374</v>
      </c>
      <c r="H154" s="21" t="s">
        <v>74</v>
      </c>
    </row>
    <row r="155" spans="1:8" ht="15.75" x14ac:dyDescent="0.25">
      <c r="A155" s="21" t="s">
        <v>31</v>
      </c>
      <c r="B155" s="36">
        <f>B106 * B135</f>
        <v>2080</v>
      </c>
      <c r="C155" s="14" t="s">
        <v>375</v>
      </c>
      <c r="E155" s="21" t="s">
        <v>31</v>
      </c>
      <c r="F155" s="36">
        <f>F106 * F135</f>
        <v>2080</v>
      </c>
      <c r="G155" s="14" t="s">
        <v>375</v>
      </c>
    </row>
    <row r="156" spans="1:8" ht="15.75" x14ac:dyDescent="0.25">
      <c r="A156" s="21" t="s">
        <v>376</v>
      </c>
      <c r="B156" s="40" t="s">
        <v>377</v>
      </c>
      <c r="E156" s="21" t="s">
        <v>376</v>
      </c>
      <c r="F156" s="40" t="s">
        <v>377</v>
      </c>
    </row>
    <row r="157" spans="1:8" ht="15.75" x14ac:dyDescent="0.25">
      <c r="A157" s="21" t="s">
        <v>381</v>
      </c>
      <c r="B157" s="126">
        <f>B152 / B155</f>
        <v>85.979166666666671</v>
      </c>
      <c r="E157" s="21" t="s">
        <v>381</v>
      </c>
      <c r="F157" s="126">
        <f>F152 / F155</f>
        <v>85.979166666666671</v>
      </c>
    </row>
    <row r="158" spans="1:8" x14ac:dyDescent="0.2">
      <c r="B158" s="40"/>
      <c r="E158" s="17"/>
      <c r="F158" s="17"/>
      <c r="G158" s="17"/>
      <c r="H158" s="17"/>
    </row>
    <row r="159" spans="1:8" ht="18" x14ac:dyDescent="0.25">
      <c r="A159" s="204" t="s">
        <v>382</v>
      </c>
      <c r="B159" s="128"/>
      <c r="C159" s="15"/>
      <c r="E159" s="17"/>
      <c r="F159" s="17"/>
      <c r="G159" s="17"/>
      <c r="H159" s="17"/>
    </row>
    <row r="160" spans="1:8" ht="15.75" x14ac:dyDescent="0.25">
      <c r="A160" s="22" t="s">
        <v>727</v>
      </c>
      <c r="B160" s="40"/>
      <c r="E160" s="17"/>
      <c r="F160" s="17"/>
      <c r="G160" s="17"/>
      <c r="H160" s="17"/>
    </row>
    <row r="161" spans="1:8" ht="15.75" x14ac:dyDescent="0.25">
      <c r="A161" s="22" t="s">
        <v>135</v>
      </c>
      <c r="B161" s="36"/>
      <c r="C161" s="15"/>
      <c r="E161" s="17"/>
      <c r="F161" s="17"/>
      <c r="G161" s="17"/>
      <c r="H161" s="17"/>
    </row>
    <row r="162" spans="1:8" ht="15.75" x14ac:dyDescent="0.25">
      <c r="A162" s="22" t="s">
        <v>716</v>
      </c>
      <c r="B162" s="40"/>
      <c r="E162" s="17"/>
      <c r="F162" s="17"/>
      <c r="G162" s="17"/>
      <c r="H162" s="17"/>
    </row>
    <row r="163" spans="1:8" ht="15.75" x14ac:dyDescent="0.25">
      <c r="A163" s="22" t="s">
        <v>136</v>
      </c>
      <c r="B163" s="36"/>
      <c r="C163" s="15"/>
      <c r="E163" s="17"/>
      <c r="F163" s="17"/>
      <c r="G163" s="17"/>
      <c r="H163" s="17"/>
    </row>
    <row r="164" spans="1:8" ht="15.75" x14ac:dyDescent="0.25">
      <c r="A164" s="22" t="s">
        <v>378</v>
      </c>
      <c r="B164" s="40"/>
      <c r="E164" s="17"/>
      <c r="F164" s="17"/>
      <c r="G164" s="17"/>
      <c r="H164" s="17"/>
    </row>
    <row r="165" spans="1:8" ht="15.75" x14ac:dyDescent="0.25">
      <c r="A165" s="22" t="s">
        <v>137</v>
      </c>
      <c r="B165" s="73"/>
      <c r="C165" s="15"/>
      <c r="E165" s="17"/>
      <c r="F165" s="17"/>
      <c r="G165" s="17"/>
      <c r="H165" s="17"/>
    </row>
    <row r="166" spans="1:8" ht="15.75" x14ac:dyDescent="0.25">
      <c r="A166" s="22" t="s">
        <v>729</v>
      </c>
      <c r="B166" s="40"/>
      <c r="E166" s="17"/>
      <c r="F166" s="17"/>
      <c r="G166" s="17"/>
      <c r="H166" s="17"/>
    </row>
    <row r="167" spans="1:8" x14ac:dyDescent="0.2">
      <c r="A167" s="77" t="s">
        <v>730</v>
      </c>
      <c r="F167" s="17"/>
      <c r="G167" s="17"/>
      <c r="H167" s="17"/>
    </row>
    <row r="168" spans="1:8" ht="15.75" x14ac:dyDescent="0.25">
      <c r="A168" s="22" t="s">
        <v>379</v>
      </c>
      <c r="B168" s="73"/>
      <c r="C168" s="15"/>
      <c r="E168" s="17"/>
      <c r="F168" s="17"/>
      <c r="G168" s="17"/>
      <c r="H168" s="17"/>
    </row>
    <row r="169" spans="1:8" ht="15.75" x14ac:dyDescent="0.25">
      <c r="A169" s="22" t="s">
        <v>138</v>
      </c>
      <c r="E169" s="17"/>
      <c r="F169" s="17"/>
      <c r="G169" s="17"/>
      <c r="H169" s="17"/>
    </row>
    <row r="170" spans="1:8" ht="15.75" x14ac:dyDescent="0.25">
      <c r="A170" s="22" t="s">
        <v>380</v>
      </c>
      <c r="E170" s="17"/>
      <c r="F170" s="17"/>
      <c r="G170" s="17"/>
      <c r="H170" s="17"/>
    </row>
    <row r="171" spans="1:8" ht="15.75" x14ac:dyDescent="0.25">
      <c r="A171" s="22" t="s">
        <v>144</v>
      </c>
      <c r="E171" s="17"/>
      <c r="F171" s="17"/>
      <c r="G171" s="17"/>
      <c r="H171" s="17"/>
    </row>
    <row r="172" spans="1:8" ht="15.75" x14ac:dyDescent="0.25">
      <c r="A172" s="22" t="s">
        <v>728</v>
      </c>
      <c r="E172" s="17"/>
      <c r="F172" s="17"/>
      <c r="G172" s="17"/>
      <c r="H172" s="17"/>
    </row>
    <row r="173" spans="1:8" ht="15.75" x14ac:dyDescent="0.25">
      <c r="A173" s="22" t="s">
        <v>139</v>
      </c>
      <c r="E173" s="17"/>
      <c r="F173" s="17"/>
      <c r="G173" s="17"/>
      <c r="H173" s="17"/>
    </row>
    <row r="174" spans="1:8" ht="15.75" x14ac:dyDescent="0.25">
      <c r="A174" s="22" t="s">
        <v>144</v>
      </c>
      <c r="E174" s="17"/>
      <c r="F174" s="17"/>
      <c r="G174" s="17"/>
      <c r="H174" s="17"/>
    </row>
    <row r="175" spans="1:8" ht="15.75" x14ac:dyDescent="0.25">
      <c r="A175" s="22" t="s">
        <v>717</v>
      </c>
      <c r="E175" s="17"/>
      <c r="F175" s="17"/>
      <c r="G175" s="17"/>
      <c r="H175" s="17"/>
    </row>
    <row r="176" spans="1:8" x14ac:dyDescent="0.2">
      <c r="E176" s="17"/>
      <c r="F176" s="17"/>
      <c r="G176" s="17"/>
      <c r="H176" s="17"/>
    </row>
    <row r="177" spans="1:8" x14ac:dyDescent="0.2">
      <c r="E177" s="17"/>
      <c r="F177" s="17"/>
      <c r="G177" s="17"/>
      <c r="H177" s="17"/>
    </row>
    <row r="178" spans="1:8" ht="15.75" x14ac:dyDescent="0.25">
      <c r="A178" s="22" t="s">
        <v>256</v>
      </c>
      <c r="E178" s="17"/>
      <c r="F178" s="17"/>
      <c r="G178" s="17"/>
      <c r="H178" s="17"/>
    </row>
    <row r="179" spans="1:8" ht="16.5" thickBot="1" x14ac:dyDescent="0.3">
      <c r="B179" s="35" t="s">
        <v>14</v>
      </c>
      <c r="E179" s="17"/>
      <c r="F179" s="17"/>
      <c r="G179" s="17"/>
      <c r="H179" s="17"/>
    </row>
    <row r="180" spans="1:8" ht="15.75" x14ac:dyDescent="0.25">
      <c r="A180" s="129" t="s">
        <v>623</v>
      </c>
      <c r="B180" s="130">
        <v>80</v>
      </c>
      <c r="C180" s="57" t="s">
        <v>19</v>
      </c>
      <c r="E180" s="17"/>
      <c r="F180" s="17"/>
      <c r="G180" s="17"/>
      <c r="H180" s="17"/>
    </row>
    <row r="181" spans="1:8" ht="15.75" x14ac:dyDescent="0.25">
      <c r="A181" s="129" t="s">
        <v>257</v>
      </c>
      <c r="B181" s="131">
        <v>8</v>
      </c>
      <c r="C181" s="57" t="s">
        <v>18</v>
      </c>
      <c r="E181" s="17"/>
      <c r="F181" s="17"/>
      <c r="G181" s="17"/>
      <c r="H181" s="17"/>
    </row>
    <row r="182" spans="1:8" ht="15.75" x14ac:dyDescent="0.25">
      <c r="A182" s="129" t="s">
        <v>258</v>
      </c>
      <c r="B182" s="131">
        <v>100</v>
      </c>
      <c r="C182" s="57" t="s">
        <v>20</v>
      </c>
      <c r="E182" s="17"/>
      <c r="F182" s="17"/>
      <c r="G182" s="17"/>
      <c r="H182" s="17"/>
    </row>
    <row r="183" spans="1:8" ht="16.5" thickBot="1" x14ac:dyDescent="0.3">
      <c r="A183" s="129" t="s">
        <v>259</v>
      </c>
      <c r="B183" s="132">
        <v>2</v>
      </c>
      <c r="C183" s="57" t="s">
        <v>17</v>
      </c>
      <c r="E183" s="17"/>
      <c r="F183" s="17"/>
      <c r="G183" s="17"/>
      <c r="H183" s="17"/>
    </row>
    <row r="184" spans="1:8" ht="15.75" x14ac:dyDescent="0.25">
      <c r="A184" s="14"/>
      <c r="B184" s="35" t="s">
        <v>15</v>
      </c>
      <c r="E184" s="17"/>
      <c r="F184" s="17"/>
      <c r="G184" s="17"/>
      <c r="H184" s="17"/>
    </row>
    <row r="185" spans="1:8" ht="15.75" x14ac:dyDescent="0.25">
      <c r="A185" s="21" t="s">
        <v>260</v>
      </c>
      <c r="B185" s="40" t="s">
        <v>21</v>
      </c>
      <c r="E185" s="17"/>
      <c r="F185" s="17"/>
      <c r="G185" s="17"/>
      <c r="H185" s="17"/>
    </row>
    <row r="186" spans="1:8" ht="15.75" x14ac:dyDescent="0.25">
      <c r="A186" s="21" t="s">
        <v>22</v>
      </c>
      <c r="B186" s="36">
        <f>B180 / B181</f>
        <v>10</v>
      </c>
      <c r="C186" s="14" t="s">
        <v>23</v>
      </c>
      <c r="E186" s="17"/>
      <c r="F186" s="17"/>
      <c r="G186" s="17"/>
      <c r="H186" s="17"/>
    </row>
    <row r="187" spans="1:8" ht="15.75" x14ac:dyDescent="0.25">
      <c r="A187" s="21" t="s">
        <v>261</v>
      </c>
      <c r="B187" s="40" t="s">
        <v>24</v>
      </c>
      <c r="E187" s="17"/>
      <c r="F187" s="17"/>
      <c r="G187" s="17"/>
      <c r="H187" s="17"/>
    </row>
    <row r="188" spans="1:8" ht="15.75" x14ac:dyDescent="0.25">
      <c r="A188" s="21" t="s">
        <v>25</v>
      </c>
      <c r="B188" s="36">
        <f>B186 * B182</f>
        <v>1000</v>
      </c>
      <c r="C188" s="14" t="s">
        <v>26</v>
      </c>
      <c r="E188" s="17"/>
      <c r="F188" s="17"/>
      <c r="G188" s="17"/>
      <c r="H188" s="17"/>
    </row>
    <row r="189" spans="1:8" x14ac:dyDescent="0.2">
      <c r="E189" s="17"/>
      <c r="F189" s="17"/>
      <c r="G189" s="17"/>
      <c r="H189" s="17"/>
    </row>
    <row r="190" spans="1:8" ht="15.75" x14ac:dyDescent="0.25">
      <c r="A190" s="22" t="s">
        <v>262</v>
      </c>
      <c r="E190" s="17"/>
      <c r="F190" s="17"/>
      <c r="G190" s="17"/>
      <c r="H190" s="17"/>
    </row>
    <row r="191" spans="1:8" ht="15.75" x14ac:dyDescent="0.25">
      <c r="A191" s="77" t="s">
        <v>285</v>
      </c>
      <c r="B191" s="15" t="s">
        <v>279</v>
      </c>
      <c r="E191" s="17"/>
      <c r="F191" s="17"/>
      <c r="G191" s="17"/>
      <c r="H191" s="17"/>
    </row>
    <row r="192" spans="1:8" ht="15.75" x14ac:dyDescent="0.25">
      <c r="A192" s="77" t="s">
        <v>280</v>
      </c>
      <c r="B192" s="15" t="s">
        <v>281</v>
      </c>
      <c r="E192" s="17"/>
      <c r="F192" s="17"/>
      <c r="G192" s="17"/>
      <c r="H192" s="17"/>
    </row>
    <row r="193" spans="1:8" ht="15.75" x14ac:dyDescent="0.25">
      <c r="A193" s="18" t="s">
        <v>718</v>
      </c>
      <c r="E193" s="17"/>
      <c r="F193" s="17"/>
      <c r="G193" s="17"/>
      <c r="H193" s="17"/>
    </row>
    <row r="194" spans="1:8" ht="15.75" x14ac:dyDescent="0.25">
      <c r="A194" s="18" t="s">
        <v>282</v>
      </c>
      <c r="E194" s="75" t="s">
        <v>0</v>
      </c>
      <c r="F194" s="17"/>
      <c r="G194" s="17"/>
      <c r="H194" s="17"/>
    </row>
    <row r="195" spans="1:8" x14ac:dyDescent="0.2">
      <c r="A195" s="18" t="s">
        <v>283</v>
      </c>
      <c r="E195" s="17"/>
      <c r="F195" s="17"/>
      <c r="G195" s="17"/>
      <c r="H195" s="17"/>
    </row>
    <row r="196" spans="1:8" x14ac:dyDescent="0.2">
      <c r="A196" s="18" t="s">
        <v>284</v>
      </c>
      <c r="E196" s="17"/>
      <c r="F196" s="17"/>
      <c r="G196" s="17"/>
      <c r="H196" s="17"/>
    </row>
    <row r="197" spans="1:8" x14ac:dyDescent="0.2">
      <c r="E197" s="17"/>
      <c r="F197" s="17"/>
      <c r="G197" s="17"/>
      <c r="H197" s="17"/>
    </row>
    <row r="198" spans="1:8" x14ac:dyDescent="0.2">
      <c r="E198" s="17"/>
      <c r="F198" s="17"/>
      <c r="G198" s="17"/>
      <c r="H198" s="17"/>
    </row>
    <row r="199" spans="1:8" x14ac:dyDescent="0.2">
      <c r="E199" s="17"/>
      <c r="F199" s="17"/>
      <c r="G199" s="17"/>
      <c r="H199" s="17"/>
    </row>
    <row r="200" spans="1:8" x14ac:dyDescent="0.2">
      <c r="E200" s="17"/>
      <c r="F200" s="17"/>
      <c r="G200" s="17"/>
      <c r="H200" s="17"/>
    </row>
    <row r="201" spans="1:8" ht="15.75" x14ac:dyDescent="0.25">
      <c r="D201" s="21" t="s">
        <v>75</v>
      </c>
      <c r="E201" s="17"/>
      <c r="F201" s="17"/>
      <c r="G201" s="17"/>
      <c r="H201" s="17"/>
    </row>
    <row r="202" spans="1:8" x14ac:dyDescent="0.2">
      <c r="E202" s="17"/>
      <c r="F202" s="17"/>
      <c r="G202" s="17"/>
      <c r="H202" s="17"/>
    </row>
    <row r="203" spans="1:8" x14ac:dyDescent="0.2">
      <c r="E203" s="17"/>
      <c r="F203" s="17"/>
      <c r="G203" s="17"/>
      <c r="H203" s="17"/>
    </row>
    <row r="204" spans="1:8" x14ac:dyDescent="0.2">
      <c r="E204" s="17"/>
      <c r="F204" s="17"/>
      <c r="G204" s="17"/>
      <c r="H204" s="17"/>
    </row>
    <row r="205" spans="1:8" x14ac:dyDescent="0.2">
      <c r="E205" s="17"/>
      <c r="F205" s="17"/>
      <c r="G205" s="17"/>
      <c r="H205" s="17"/>
    </row>
    <row r="206" spans="1:8" x14ac:dyDescent="0.2">
      <c r="E206" s="17"/>
      <c r="F206" s="17"/>
      <c r="G206" s="17"/>
      <c r="H206" s="17"/>
    </row>
    <row r="207" spans="1:8" ht="15.75" x14ac:dyDescent="0.25">
      <c r="D207" s="21"/>
      <c r="E207" s="17"/>
      <c r="F207" s="17"/>
      <c r="G207" s="17"/>
      <c r="H207" s="17"/>
    </row>
    <row r="208" spans="1:8" ht="18" x14ac:dyDescent="0.25">
      <c r="A208" s="197" t="s">
        <v>286</v>
      </c>
      <c r="E208" s="17"/>
      <c r="F208" s="17"/>
      <c r="G208" s="17"/>
      <c r="H208" s="17"/>
    </row>
    <row r="209" spans="1:8" ht="16.5" thickBot="1" x14ac:dyDescent="0.3">
      <c r="A209" s="40" t="s">
        <v>632</v>
      </c>
      <c r="B209" s="35" t="s">
        <v>265</v>
      </c>
      <c r="E209" s="17"/>
      <c r="F209" s="17"/>
      <c r="G209" s="17"/>
      <c r="H209" s="17"/>
    </row>
    <row r="210" spans="1:8" ht="15.75" x14ac:dyDescent="0.25">
      <c r="A210" s="21" t="s">
        <v>633</v>
      </c>
      <c r="B210" s="133">
        <v>8</v>
      </c>
      <c r="C210" s="40" t="s">
        <v>264</v>
      </c>
      <c r="E210" s="17"/>
      <c r="F210" s="17"/>
      <c r="G210" s="17"/>
      <c r="H210" s="17"/>
    </row>
    <row r="211" spans="1:8" ht="15.75" x14ac:dyDescent="0.25">
      <c r="A211" s="21" t="s">
        <v>624</v>
      </c>
      <c r="B211" s="97">
        <v>5.5</v>
      </c>
      <c r="C211" s="40" t="s">
        <v>17</v>
      </c>
      <c r="E211" s="17"/>
      <c r="F211" s="17" t="s">
        <v>0</v>
      </c>
      <c r="G211" s="17"/>
      <c r="H211" s="17"/>
    </row>
    <row r="212" spans="1:8" ht="15.75" x14ac:dyDescent="0.25">
      <c r="A212" s="21" t="s">
        <v>625</v>
      </c>
      <c r="B212" s="97">
        <v>3.5</v>
      </c>
      <c r="C212" s="40" t="s">
        <v>17</v>
      </c>
      <c r="E212" s="17"/>
      <c r="F212" s="17"/>
      <c r="G212" s="17"/>
      <c r="H212" s="17"/>
    </row>
    <row r="213" spans="1:8" ht="15.75" x14ac:dyDescent="0.25">
      <c r="A213" s="21" t="s">
        <v>626</v>
      </c>
      <c r="B213" s="97">
        <v>3</v>
      </c>
      <c r="C213" s="40" t="s">
        <v>17</v>
      </c>
      <c r="E213" s="17"/>
      <c r="F213" s="17"/>
      <c r="G213" s="17"/>
      <c r="H213" s="17"/>
    </row>
    <row r="214" spans="1:8" ht="15.75" x14ac:dyDescent="0.25">
      <c r="A214" s="21" t="s">
        <v>627</v>
      </c>
      <c r="B214" s="97">
        <v>4</v>
      </c>
      <c r="C214" s="40" t="s">
        <v>17</v>
      </c>
      <c r="E214" s="17"/>
      <c r="F214" s="17"/>
      <c r="G214" s="17"/>
      <c r="H214" s="17"/>
    </row>
    <row r="215" spans="1:8" ht="15.75" x14ac:dyDescent="0.25">
      <c r="A215" s="21" t="s">
        <v>628</v>
      </c>
      <c r="B215" s="97">
        <v>5</v>
      </c>
      <c r="C215" s="40" t="s">
        <v>17</v>
      </c>
      <c r="E215" s="17"/>
      <c r="F215" s="17"/>
      <c r="G215" s="17"/>
      <c r="H215" s="17"/>
    </row>
    <row r="216" spans="1:8" ht="15.75" x14ac:dyDescent="0.25">
      <c r="A216" s="21" t="s">
        <v>629</v>
      </c>
      <c r="B216" s="97">
        <v>3</v>
      </c>
      <c r="C216" s="40" t="s">
        <v>17</v>
      </c>
      <c r="E216" s="17"/>
      <c r="F216" s="17"/>
      <c r="G216" s="17"/>
      <c r="H216" s="17"/>
    </row>
    <row r="217" spans="1:8" ht="15.75" x14ac:dyDescent="0.25">
      <c r="A217" s="21" t="s">
        <v>630</v>
      </c>
      <c r="B217" s="97">
        <v>4</v>
      </c>
      <c r="C217" s="40" t="s">
        <v>17</v>
      </c>
      <c r="E217" s="17"/>
      <c r="F217" s="17"/>
      <c r="G217" s="17"/>
      <c r="H217" s="17"/>
    </row>
    <row r="218" spans="1:8" ht="16.5" thickBot="1" x14ac:dyDescent="0.3">
      <c r="A218" s="21" t="s">
        <v>631</v>
      </c>
      <c r="B218" s="134">
        <v>4.5</v>
      </c>
      <c r="C218" s="40" t="s">
        <v>17</v>
      </c>
      <c r="E218" s="17"/>
      <c r="F218" s="17"/>
      <c r="G218" s="17"/>
      <c r="H218" s="17"/>
    </row>
    <row r="219" spans="1:8" ht="15.75" x14ac:dyDescent="0.25">
      <c r="B219" s="35" t="s">
        <v>15</v>
      </c>
      <c r="E219" s="17"/>
      <c r="F219" s="17"/>
      <c r="G219" s="17"/>
      <c r="H219" s="17"/>
    </row>
    <row r="220" spans="1:8" ht="15.75" x14ac:dyDescent="0.25">
      <c r="A220" s="21" t="s">
        <v>263</v>
      </c>
      <c r="B220" s="100">
        <f>SUM(B211:B218)</f>
        <v>32.5</v>
      </c>
      <c r="C220" s="36" t="s">
        <v>17</v>
      </c>
      <c r="E220" s="17"/>
      <c r="F220" s="17"/>
      <c r="G220" s="17"/>
      <c r="H220" s="17"/>
    </row>
    <row r="221" spans="1:8" ht="15.75" x14ac:dyDescent="0.25">
      <c r="A221" s="21" t="s">
        <v>266</v>
      </c>
      <c r="B221" s="40" t="s">
        <v>267</v>
      </c>
      <c r="E221" s="17"/>
      <c r="F221" s="17"/>
      <c r="G221" s="17"/>
      <c r="H221" s="17"/>
    </row>
    <row r="222" spans="1:8" ht="15.75" x14ac:dyDescent="0.25">
      <c r="A222" s="21" t="s">
        <v>268</v>
      </c>
      <c r="B222" s="47">
        <f>B220 / B210</f>
        <v>4.0625</v>
      </c>
      <c r="C222" s="36" t="s">
        <v>17</v>
      </c>
      <c r="E222" s="17"/>
      <c r="F222" s="17"/>
      <c r="G222" s="17"/>
      <c r="H222" s="17"/>
    </row>
    <row r="223" spans="1:8" x14ac:dyDescent="0.2">
      <c r="E223" s="17"/>
      <c r="F223" s="17"/>
      <c r="G223" s="17"/>
      <c r="H223" s="17"/>
    </row>
    <row r="224" spans="1:8" ht="16.5" thickBot="1" x14ac:dyDescent="0.3">
      <c r="B224" s="35" t="s">
        <v>265</v>
      </c>
      <c r="E224" s="17"/>
      <c r="F224" s="17"/>
      <c r="G224" s="17"/>
      <c r="H224" s="17"/>
    </row>
    <row r="225" spans="1:8" ht="16.5" thickBot="1" x14ac:dyDescent="0.3">
      <c r="A225" s="21" t="s">
        <v>269</v>
      </c>
      <c r="B225" s="135">
        <v>5.5</v>
      </c>
      <c r="C225" s="36" t="s">
        <v>17</v>
      </c>
      <c r="E225" s="17"/>
      <c r="F225" s="17"/>
      <c r="G225" s="17"/>
      <c r="H225" s="17"/>
    </row>
    <row r="226" spans="1:8" ht="15.75" x14ac:dyDescent="0.25">
      <c r="B226" s="35" t="s">
        <v>15</v>
      </c>
      <c r="E226" s="17"/>
      <c r="F226" s="17"/>
      <c r="G226" s="17"/>
      <c r="H226" s="17"/>
    </row>
    <row r="227" spans="1:8" ht="15.75" x14ac:dyDescent="0.25">
      <c r="A227" s="21" t="s">
        <v>270</v>
      </c>
      <c r="B227" s="36" t="s">
        <v>271</v>
      </c>
      <c r="E227" s="17"/>
      <c r="F227" s="17"/>
      <c r="G227" s="17"/>
      <c r="H227" s="17"/>
    </row>
    <row r="228" spans="1:8" ht="15.75" x14ac:dyDescent="0.25">
      <c r="A228" s="21" t="s">
        <v>272</v>
      </c>
      <c r="B228" s="136">
        <f>B222 / B225</f>
        <v>0.73863636363636365</v>
      </c>
      <c r="D228" s="14" t="s">
        <v>0</v>
      </c>
      <c r="E228" s="17"/>
      <c r="F228" s="17"/>
      <c r="G228" s="17"/>
      <c r="H228" s="17"/>
    </row>
    <row r="229" spans="1:8" x14ac:dyDescent="0.2">
      <c r="E229" s="17"/>
      <c r="F229" s="17"/>
      <c r="G229" s="17"/>
      <c r="H229" s="17"/>
    </row>
    <row r="230" spans="1:8" ht="18" x14ac:dyDescent="0.25">
      <c r="A230" s="197" t="s">
        <v>301</v>
      </c>
      <c r="E230" s="17"/>
      <c r="F230" s="17"/>
      <c r="G230" s="17"/>
      <c r="H230" s="17"/>
    </row>
    <row r="231" spans="1:8" ht="15.75" x14ac:dyDescent="0.25">
      <c r="A231" s="22" t="s">
        <v>273</v>
      </c>
      <c r="E231" s="17"/>
      <c r="F231" s="17"/>
      <c r="G231" s="17"/>
      <c r="H231" s="17"/>
    </row>
    <row r="232" spans="1:8" ht="15.75" x14ac:dyDescent="0.25">
      <c r="A232" s="18" t="s">
        <v>719</v>
      </c>
      <c r="E232" s="17"/>
      <c r="F232" s="17"/>
      <c r="G232" s="17"/>
      <c r="H232" s="17"/>
    </row>
    <row r="233" spans="1:8" x14ac:dyDescent="0.2">
      <c r="A233" s="18" t="s">
        <v>275</v>
      </c>
      <c r="E233" s="17"/>
      <c r="F233" s="17"/>
      <c r="G233" s="17"/>
      <c r="H233" s="17"/>
    </row>
    <row r="234" spans="1:8" ht="16.5" thickBot="1" x14ac:dyDescent="0.3">
      <c r="A234" s="18" t="s">
        <v>276</v>
      </c>
      <c r="C234" s="35" t="s">
        <v>265</v>
      </c>
      <c r="E234" s="17"/>
      <c r="F234" s="17"/>
      <c r="G234" s="17"/>
      <c r="H234" s="17"/>
    </row>
    <row r="235" spans="1:8" ht="15.75" x14ac:dyDescent="0.25">
      <c r="A235" s="22" t="s">
        <v>274</v>
      </c>
      <c r="B235" s="21" t="s">
        <v>506</v>
      </c>
      <c r="C235" s="133">
        <v>5.5</v>
      </c>
      <c r="D235" s="40" t="s">
        <v>17</v>
      </c>
      <c r="E235" s="17"/>
      <c r="F235" s="17"/>
      <c r="G235" s="17"/>
      <c r="H235" s="17"/>
    </row>
    <row r="236" spans="1:8" ht="16.5" thickBot="1" x14ac:dyDescent="0.3">
      <c r="A236" s="18" t="s">
        <v>277</v>
      </c>
      <c r="B236" s="21" t="s">
        <v>558</v>
      </c>
      <c r="C236" s="137">
        <v>3</v>
      </c>
      <c r="D236" s="40" t="s">
        <v>557</v>
      </c>
      <c r="E236" s="17"/>
      <c r="F236" s="17"/>
      <c r="G236" s="17"/>
      <c r="H236" s="17"/>
    </row>
    <row r="237" spans="1:8" ht="15.75" x14ac:dyDescent="0.25">
      <c r="A237" s="22" t="s">
        <v>278</v>
      </c>
      <c r="B237" s="21"/>
      <c r="C237" s="35" t="s">
        <v>507</v>
      </c>
      <c r="D237" s="36"/>
      <c r="E237" s="17"/>
      <c r="F237" s="17"/>
      <c r="G237" s="17"/>
      <c r="H237" s="17"/>
    </row>
    <row r="238" spans="1:8" ht="15.75" x14ac:dyDescent="0.25">
      <c r="A238" s="18" t="s">
        <v>302</v>
      </c>
      <c r="B238" s="21" t="s">
        <v>505</v>
      </c>
      <c r="C238" s="40" t="s">
        <v>559</v>
      </c>
      <c r="E238" s="17"/>
      <c r="F238" s="17"/>
      <c r="G238" s="17"/>
      <c r="H238" s="17"/>
    </row>
    <row r="239" spans="1:8" ht="15.75" x14ac:dyDescent="0.25">
      <c r="B239" s="21" t="s">
        <v>508</v>
      </c>
      <c r="C239" s="47">
        <f>C235/C236</f>
        <v>1.8333333333333333</v>
      </c>
      <c r="D239" s="36" t="s">
        <v>17</v>
      </c>
      <c r="E239" s="17"/>
      <c r="F239" s="17"/>
      <c r="G239" s="17"/>
      <c r="H239" s="17"/>
    </row>
    <row r="240" spans="1:8" ht="15.75" x14ac:dyDescent="0.25">
      <c r="A240" s="22" t="s">
        <v>393</v>
      </c>
      <c r="E240" s="17"/>
      <c r="F240" s="17"/>
      <c r="G240" s="17"/>
      <c r="H240" s="17"/>
    </row>
    <row r="241" spans="1:8" x14ac:dyDescent="0.2">
      <c r="A241" s="18" t="s">
        <v>330</v>
      </c>
      <c r="E241" s="17"/>
      <c r="F241" s="17"/>
      <c r="G241" s="17"/>
      <c r="H241" s="17"/>
    </row>
    <row r="242" spans="1:8" x14ac:dyDescent="0.2">
      <c r="A242" s="18" t="s">
        <v>331</v>
      </c>
      <c r="E242" s="17"/>
      <c r="F242" s="17"/>
      <c r="G242" s="17"/>
      <c r="H242" s="17"/>
    </row>
    <row r="243" spans="1:8" x14ac:dyDescent="0.2">
      <c r="A243" s="18" t="s">
        <v>332</v>
      </c>
      <c r="E243" s="17"/>
      <c r="G243" s="17"/>
      <c r="H243" s="17"/>
    </row>
    <row r="244" spans="1:8" x14ac:dyDescent="0.2">
      <c r="F244" s="17"/>
      <c r="G244" s="17"/>
      <c r="H244" s="17"/>
    </row>
    <row r="245" spans="1:8" ht="18" x14ac:dyDescent="0.25">
      <c r="A245" s="197" t="s">
        <v>323</v>
      </c>
      <c r="B245" s="35" t="s">
        <v>265</v>
      </c>
      <c r="E245" s="17"/>
      <c r="F245" s="17"/>
      <c r="G245" s="17"/>
      <c r="H245" s="17"/>
    </row>
    <row r="246" spans="1:8" ht="16.5" thickBot="1" x14ac:dyDescent="0.3">
      <c r="B246" s="36" t="s">
        <v>308</v>
      </c>
      <c r="C246" s="40"/>
      <c r="E246" s="75" t="s">
        <v>0</v>
      </c>
      <c r="F246" s="17"/>
      <c r="G246" s="17"/>
      <c r="H246" s="17"/>
    </row>
    <row r="247" spans="1:8" ht="15.75" x14ac:dyDescent="0.25">
      <c r="A247" s="21" t="s">
        <v>312</v>
      </c>
      <c r="B247" s="133">
        <v>20000</v>
      </c>
      <c r="C247" s="18" t="s">
        <v>634</v>
      </c>
      <c r="E247" s="17"/>
      <c r="F247" s="17"/>
      <c r="G247" s="17"/>
      <c r="H247" s="17"/>
    </row>
    <row r="248" spans="1:8" ht="15.75" x14ac:dyDescent="0.25">
      <c r="A248" s="21" t="s">
        <v>319</v>
      </c>
      <c r="B248" s="138">
        <v>8.6999999999999994E-2</v>
      </c>
      <c r="C248" s="18" t="s">
        <v>635</v>
      </c>
      <c r="E248" s="17"/>
      <c r="F248" s="17"/>
      <c r="G248" s="17"/>
      <c r="H248" s="17"/>
    </row>
    <row r="249" spans="1:8" ht="15.75" x14ac:dyDescent="0.25">
      <c r="A249" s="21" t="s">
        <v>320</v>
      </c>
      <c r="B249" s="138">
        <v>8.5000000000000006E-2</v>
      </c>
      <c r="C249" s="18" t="s">
        <v>635</v>
      </c>
      <c r="E249" s="17"/>
      <c r="F249" s="17"/>
      <c r="G249" s="17"/>
      <c r="H249" s="17"/>
    </row>
    <row r="250" spans="1:8" ht="15.75" x14ac:dyDescent="0.25">
      <c r="A250" s="21" t="s">
        <v>394</v>
      </c>
      <c r="B250" s="139">
        <v>16</v>
      </c>
      <c r="C250" s="18" t="s">
        <v>636</v>
      </c>
      <c r="E250" s="17"/>
      <c r="F250" s="17"/>
      <c r="G250" s="17"/>
      <c r="H250" s="17"/>
    </row>
    <row r="251" spans="1:8" ht="15.75" x14ac:dyDescent="0.25">
      <c r="A251" s="21" t="s">
        <v>395</v>
      </c>
      <c r="B251" s="139">
        <v>12</v>
      </c>
      <c r="C251" s="18" t="s">
        <v>636</v>
      </c>
      <c r="E251" s="17"/>
      <c r="F251" s="17"/>
      <c r="G251" s="17"/>
      <c r="H251" s="17"/>
    </row>
    <row r="252" spans="1:8" ht="16.5" thickBot="1" x14ac:dyDescent="0.3">
      <c r="A252" s="21" t="s">
        <v>396</v>
      </c>
      <c r="B252" s="137">
        <v>400</v>
      </c>
      <c r="C252" s="18" t="s">
        <v>637</v>
      </c>
      <c r="E252" s="17"/>
      <c r="F252" s="17"/>
      <c r="G252" s="17"/>
      <c r="H252" s="17"/>
    </row>
    <row r="253" spans="1:8" ht="15.75" x14ac:dyDescent="0.25">
      <c r="C253" s="40"/>
      <c r="D253" s="21" t="s">
        <v>0</v>
      </c>
      <c r="E253" s="17"/>
      <c r="F253" s="17"/>
      <c r="G253" s="17"/>
      <c r="H253" s="17"/>
    </row>
    <row r="254" spans="1:8" ht="18" x14ac:dyDescent="0.25">
      <c r="A254" s="197" t="s">
        <v>321</v>
      </c>
      <c r="B254" s="35" t="s">
        <v>15</v>
      </c>
      <c r="C254" s="40"/>
      <c r="E254" s="17"/>
      <c r="F254" s="17"/>
      <c r="G254" s="17"/>
      <c r="H254" s="17"/>
    </row>
    <row r="255" spans="1:8" ht="15.75" x14ac:dyDescent="0.25">
      <c r="A255" s="21" t="s">
        <v>311</v>
      </c>
      <c r="B255" s="40" t="s">
        <v>313</v>
      </c>
      <c r="C255" s="40" t="s">
        <v>0</v>
      </c>
      <c r="E255" s="17"/>
      <c r="F255" s="17"/>
      <c r="G255" s="17"/>
      <c r="H255" s="17"/>
    </row>
    <row r="256" spans="1:8" x14ac:dyDescent="0.2">
      <c r="B256" s="140">
        <f>B247 *B249</f>
        <v>1700.0000000000002</v>
      </c>
      <c r="C256" s="40"/>
      <c r="E256" s="17"/>
      <c r="F256" s="17"/>
      <c r="G256" s="17"/>
      <c r="H256" s="17"/>
    </row>
    <row r="257" spans="1:8" ht="15.75" x14ac:dyDescent="0.25">
      <c r="A257" s="21" t="s">
        <v>397</v>
      </c>
      <c r="B257" s="40" t="s">
        <v>314</v>
      </c>
      <c r="C257" s="40"/>
      <c r="E257" s="17"/>
      <c r="F257" s="17"/>
      <c r="G257" s="17"/>
      <c r="H257" s="17"/>
    </row>
    <row r="258" spans="1:8" x14ac:dyDescent="0.2">
      <c r="B258" s="140">
        <f>B250 *  B252</f>
        <v>6400</v>
      </c>
      <c r="C258" s="40"/>
      <c r="E258" s="17"/>
      <c r="F258" s="17"/>
      <c r="G258" s="17"/>
      <c r="H258" s="17"/>
    </row>
    <row r="259" spans="1:8" ht="15.75" x14ac:dyDescent="0.25">
      <c r="A259" s="21" t="s">
        <v>398</v>
      </c>
      <c r="B259" s="40" t="s">
        <v>315</v>
      </c>
      <c r="D259" s="21"/>
      <c r="E259" s="17"/>
      <c r="F259" s="17"/>
      <c r="G259" s="17"/>
      <c r="H259" s="17"/>
    </row>
    <row r="260" spans="1:8" ht="15.75" x14ac:dyDescent="0.25">
      <c r="A260" s="21"/>
      <c r="B260" s="140">
        <f>B251 *B252</f>
        <v>4800</v>
      </c>
      <c r="E260" s="17"/>
      <c r="F260" s="17"/>
      <c r="G260" s="17"/>
      <c r="H260" s="17"/>
    </row>
    <row r="261" spans="1:8" ht="15.75" x14ac:dyDescent="0.25">
      <c r="A261" s="21" t="s">
        <v>317</v>
      </c>
      <c r="B261" s="40" t="s">
        <v>318</v>
      </c>
      <c r="E261" s="17"/>
      <c r="F261" s="17"/>
      <c r="G261" s="17"/>
      <c r="H261" s="17"/>
    </row>
    <row r="262" spans="1:8" x14ac:dyDescent="0.2">
      <c r="B262" s="140">
        <f>B247 * B248</f>
        <v>1739.9999999999998</v>
      </c>
      <c r="E262" s="17"/>
      <c r="F262" s="17"/>
      <c r="G262" s="17"/>
      <c r="H262" s="17"/>
    </row>
    <row r="263" spans="1:8" ht="15.75" x14ac:dyDescent="0.25">
      <c r="A263" s="21" t="s">
        <v>316</v>
      </c>
      <c r="B263" s="126">
        <f>SUM(B256:B262)</f>
        <v>14640</v>
      </c>
      <c r="E263" s="17"/>
      <c r="F263" s="17"/>
      <c r="G263" s="17"/>
      <c r="H263" s="17"/>
    </row>
    <row r="264" spans="1:8" x14ac:dyDescent="0.2">
      <c r="B264" s="40"/>
      <c r="E264" s="17"/>
      <c r="F264" s="17"/>
      <c r="G264" s="17"/>
      <c r="H264" s="17"/>
    </row>
    <row r="265" spans="1:8" ht="18" x14ac:dyDescent="0.25">
      <c r="A265" s="197" t="s">
        <v>324</v>
      </c>
      <c r="B265" s="35" t="s">
        <v>265</v>
      </c>
      <c r="E265" s="17"/>
      <c r="F265" s="17"/>
      <c r="G265" s="17"/>
      <c r="H265" s="17"/>
    </row>
    <row r="266" spans="1:8" ht="16.5" thickBot="1" x14ac:dyDescent="0.3">
      <c r="A266" s="21" t="s">
        <v>0</v>
      </c>
      <c r="B266" s="36" t="s">
        <v>309</v>
      </c>
      <c r="E266" s="17"/>
      <c r="F266" s="17"/>
      <c r="G266" s="17"/>
      <c r="H266" s="17"/>
    </row>
    <row r="267" spans="1:8" ht="15.75" x14ac:dyDescent="0.25">
      <c r="A267" s="21" t="s">
        <v>312</v>
      </c>
      <c r="B267" s="133">
        <v>20000</v>
      </c>
      <c r="C267" s="14" t="s">
        <v>634</v>
      </c>
      <c r="D267" s="14" t="s">
        <v>0</v>
      </c>
      <c r="E267" s="17"/>
      <c r="F267" s="17"/>
      <c r="G267" s="17"/>
      <c r="H267" s="17"/>
    </row>
    <row r="268" spans="1:8" ht="15.75" x14ac:dyDescent="0.25">
      <c r="A268" s="21" t="s">
        <v>399</v>
      </c>
      <c r="B268" s="139">
        <v>0.45</v>
      </c>
      <c r="C268" s="14" t="s">
        <v>635</v>
      </c>
      <c r="E268" s="17"/>
      <c r="F268" s="17"/>
      <c r="G268" s="17"/>
      <c r="H268" s="17"/>
    </row>
    <row r="269" spans="1:8" ht="16.5" thickBot="1" x14ac:dyDescent="0.3">
      <c r="A269" s="21" t="s">
        <v>319</v>
      </c>
      <c r="B269" s="141">
        <v>8.6999999999999994E-2</v>
      </c>
      <c r="C269" s="14" t="s">
        <v>635</v>
      </c>
      <c r="E269" s="17"/>
      <c r="F269" s="17"/>
      <c r="G269" s="17"/>
      <c r="H269" s="17"/>
    </row>
    <row r="270" spans="1:8" x14ac:dyDescent="0.2">
      <c r="E270" s="17"/>
      <c r="F270" s="17"/>
      <c r="G270" s="17"/>
      <c r="H270" s="17"/>
    </row>
    <row r="271" spans="1:8" ht="18" x14ac:dyDescent="0.25">
      <c r="A271" s="197" t="s">
        <v>322</v>
      </c>
      <c r="B271" s="35" t="s">
        <v>15</v>
      </c>
      <c r="E271" s="17"/>
      <c r="F271" s="17"/>
      <c r="G271" s="17"/>
      <c r="H271" s="17"/>
    </row>
    <row r="272" spans="1:8" ht="15.75" x14ac:dyDescent="0.25">
      <c r="A272" s="21" t="s">
        <v>325</v>
      </c>
      <c r="B272" s="40" t="s">
        <v>326</v>
      </c>
      <c r="E272" s="17"/>
      <c r="F272" s="17"/>
      <c r="G272" s="17"/>
      <c r="H272" s="17"/>
    </row>
    <row r="273" spans="1:8" x14ac:dyDescent="0.2">
      <c r="B273" s="140">
        <f>B267 * B268</f>
        <v>9000</v>
      </c>
      <c r="E273" s="17"/>
      <c r="F273" s="17"/>
      <c r="G273" s="17"/>
      <c r="H273" s="17"/>
    </row>
    <row r="274" spans="1:8" ht="15.75" x14ac:dyDescent="0.25">
      <c r="A274" s="21" t="s">
        <v>317</v>
      </c>
      <c r="B274" s="40" t="s">
        <v>318</v>
      </c>
      <c r="E274" s="17"/>
      <c r="F274" s="17"/>
      <c r="G274" s="17"/>
      <c r="H274" s="17"/>
    </row>
    <row r="275" spans="1:8" x14ac:dyDescent="0.2">
      <c r="B275" s="142">
        <f>B267 * B269</f>
        <v>1739.9999999999998</v>
      </c>
      <c r="E275" s="17"/>
      <c r="F275" s="17"/>
      <c r="G275" s="17"/>
      <c r="H275" s="17"/>
    </row>
    <row r="276" spans="1:8" ht="15.75" x14ac:dyDescent="0.25">
      <c r="A276" s="21" t="s">
        <v>327</v>
      </c>
      <c r="B276" s="126">
        <f>SUM(B273:B275)</f>
        <v>10740</v>
      </c>
      <c r="E276" s="17"/>
      <c r="F276" s="17"/>
      <c r="G276" s="17"/>
      <c r="H276" s="17"/>
    </row>
    <row r="277" spans="1:8" x14ac:dyDescent="0.2">
      <c r="E277" s="17"/>
      <c r="F277" s="17"/>
      <c r="G277" s="17"/>
      <c r="H277" s="17"/>
    </row>
    <row r="278" spans="1:8" ht="18" x14ac:dyDescent="0.25">
      <c r="A278" s="197" t="s">
        <v>310</v>
      </c>
      <c r="E278" s="17"/>
      <c r="F278" s="17"/>
      <c r="G278" s="17"/>
      <c r="H278" s="17"/>
    </row>
    <row r="279" spans="1:8" ht="15.75" x14ac:dyDescent="0.25">
      <c r="A279" s="21" t="s">
        <v>328</v>
      </c>
      <c r="B279" s="40" t="s">
        <v>329</v>
      </c>
      <c r="E279" s="17"/>
      <c r="F279" s="17"/>
      <c r="G279" s="17"/>
      <c r="H279" s="17"/>
    </row>
    <row r="280" spans="1:8" ht="15.75" x14ac:dyDescent="0.25">
      <c r="B280" s="126">
        <f>B263 - B276</f>
        <v>3900</v>
      </c>
      <c r="E280" s="17"/>
      <c r="F280" s="17"/>
      <c r="G280" s="17"/>
      <c r="H280" s="17"/>
    </row>
    <row r="281" spans="1:8" x14ac:dyDescent="0.2">
      <c r="B281" s="40"/>
      <c r="E281" s="17"/>
      <c r="F281" s="17"/>
      <c r="G281" s="17"/>
      <c r="H281" s="17"/>
    </row>
    <row r="282" spans="1:8" x14ac:dyDescent="0.2">
      <c r="E282" s="17"/>
      <c r="F282" s="17"/>
      <c r="G282" s="17"/>
      <c r="H282" s="17"/>
    </row>
    <row r="283" spans="1:8" x14ac:dyDescent="0.2">
      <c r="E283" s="17"/>
      <c r="F283" s="17"/>
      <c r="G283" s="17"/>
      <c r="H283" s="17"/>
    </row>
    <row r="284" spans="1:8" x14ac:dyDescent="0.2">
      <c r="B284" s="14" t="s">
        <v>706</v>
      </c>
      <c r="E284" s="17"/>
      <c r="F284" s="17"/>
      <c r="G284" s="17"/>
      <c r="H284" s="17"/>
    </row>
    <row r="285" spans="1:8" x14ac:dyDescent="0.2">
      <c r="E285" s="17"/>
      <c r="F285" s="17"/>
      <c r="G285" s="17"/>
      <c r="H285" s="17"/>
    </row>
    <row r="286" spans="1:8" x14ac:dyDescent="0.2">
      <c r="E286" s="17"/>
      <c r="F286" s="17"/>
      <c r="G286" s="17"/>
      <c r="H286" s="17"/>
    </row>
    <row r="287" spans="1:8" x14ac:dyDescent="0.2">
      <c r="E287" s="17"/>
      <c r="F287" s="17"/>
      <c r="G287" s="17"/>
      <c r="H287" s="17"/>
    </row>
    <row r="288" spans="1:8" x14ac:dyDescent="0.2">
      <c r="E288" s="17"/>
      <c r="F288" s="17"/>
      <c r="G288" s="17"/>
      <c r="H288" s="17"/>
    </row>
    <row r="289" spans="5:8" x14ac:dyDescent="0.2">
      <c r="E289" s="17"/>
      <c r="F289" s="17"/>
      <c r="G289" s="17"/>
      <c r="H289" s="17"/>
    </row>
    <row r="290" spans="5:8" x14ac:dyDescent="0.2">
      <c r="E290" s="17"/>
      <c r="F290" s="17"/>
      <c r="G290" s="17"/>
      <c r="H290" s="17"/>
    </row>
    <row r="291" spans="5:8" x14ac:dyDescent="0.2">
      <c r="E291" s="17"/>
      <c r="F291" s="17"/>
      <c r="G291" s="17"/>
      <c r="H291" s="17"/>
    </row>
    <row r="292" spans="5:8" x14ac:dyDescent="0.2">
      <c r="E292" s="17"/>
      <c r="F292" s="17"/>
      <c r="G292" s="17"/>
      <c r="H292" s="17"/>
    </row>
    <row r="293" spans="5:8" x14ac:dyDescent="0.2">
      <c r="E293" s="17"/>
      <c r="F293" s="17"/>
      <c r="G293" s="17"/>
      <c r="H293" s="17"/>
    </row>
    <row r="294" spans="5:8" x14ac:dyDescent="0.2">
      <c r="E294" s="17"/>
      <c r="F294" s="17"/>
      <c r="G294" s="17"/>
      <c r="H294" s="17"/>
    </row>
    <row r="295" spans="5:8" x14ac:dyDescent="0.2">
      <c r="E295" s="17"/>
      <c r="F295" s="17"/>
      <c r="G295" s="17"/>
      <c r="H295" s="17"/>
    </row>
    <row r="296" spans="5:8" x14ac:dyDescent="0.2">
      <c r="E296" s="17"/>
      <c r="F296" s="17"/>
    </row>
    <row r="297" spans="5:8" x14ac:dyDescent="0.2">
      <c r="E297" s="17"/>
    </row>
    <row r="311" spans="4:4" ht="15.75" x14ac:dyDescent="0.25">
      <c r="D311" s="21" t="s">
        <v>76</v>
      </c>
    </row>
  </sheetData>
  <sheetProtection sheet="1" objects="1" scenarios="1" selectLockedCells="1"/>
  <phoneticPr fontId="1" type="noConversion"/>
  <pageMargins left="0.75" right="0.75" top="1" bottom="1" header="0.5" footer="0.5"/>
  <pageSetup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9"/>
  <sheetViews>
    <sheetView workbookViewId="0">
      <selection activeCell="K1" sqref="K1"/>
    </sheetView>
  </sheetViews>
  <sheetFormatPr defaultRowHeight="15" x14ac:dyDescent="0.2"/>
  <cols>
    <col min="1" max="1" width="26" style="14" customWidth="1"/>
    <col min="2" max="16384" width="9.140625" style="14"/>
  </cols>
  <sheetData>
    <row r="1" spans="1:19" ht="18" x14ac:dyDescent="0.25">
      <c r="A1" s="197" t="s">
        <v>573</v>
      </c>
      <c r="G1" s="12"/>
      <c r="I1" s="17"/>
      <c r="J1" s="17"/>
      <c r="K1" s="17"/>
      <c r="L1" s="17"/>
      <c r="M1" s="17"/>
      <c r="N1" s="17"/>
      <c r="O1" s="17"/>
      <c r="P1" s="17"/>
      <c r="Q1" s="17"/>
      <c r="R1" s="17"/>
      <c r="S1" s="17"/>
    </row>
    <row r="2" spans="1:19" x14ac:dyDescent="0.2">
      <c r="I2" s="17"/>
      <c r="J2" s="17"/>
      <c r="K2" s="17"/>
      <c r="L2" s="17"/>
      <c r="M2" s="17"/>
      <c r="N2" s="17"/>
      <c r="O2" s="17"/>
      <c r="P2" s="17"/>
      <c r="Q2" s="17"/>
      <c r="R2" s="17"/>
      <c r="S2" s="17"/>
    </row>
    <row r="3" spans="1:19" x14ac:dyDescent="0.2">
      <c r="I3" s="17"/>
      <c r="J3" s="17"/>
      <c r="K3" s="17"/>
      <c r="L3" s="17"/>
      <c r="M3" s="17"/>
      <c r="N3" s="17"/>
      <c r="O3" s="17"/>
      <c r="P3" s="17"/>
      <c r="Q3" s="17"/>
      <c r="R3" s="17"/>
      <c r="S3" s="17"/>
    </row>
    <row r="4" spans="1:19" x14ac:dyDescent="0.2">
      <c r="I4" s="17"/>
      <c r="J4" s="17"/>
      <c r="K4" s="17"/>
      <c r="L4" s="17"/>
      <c r="M4" s="17"/>
      <c r="N4" s="17"/>
      <c r="O4" s="17"/>
      <c r="P4" s="17"/>
      <c r="Q4" s="17"/>
      <c r="R4" s="17"/>
      <c r="S4" s="17"/>
    </row>
    <row r="5" spans="1:19" x14ac:dyDescent="0.2">
      <c r="I5" s="17"/>
      <c r="J5" s="17"/>
      <c r="K5" s="17"/>
      <c r="L5" s="17"/>
      <c r="M5" s="17"/>
      <c r="N5" s="17"/>
      <c r="O5" s="17"/>
      <c r="P5" s="17"/>
      <c r="Q5" s="17"/>
      <c r="R5" s="17"/>
      <c r="S5" s="17"/>
    </row>
    <row r="6" spans="1:19" x14ac:dyDescent="0.2">
      <c r="I6" s="17"/>
      <c r="J6" s="17"/>
      <c r="K6" s="17"/>
      <c r="L6" s="17"/>
      <c r="M6" s="17"/>
      <c r="N6" s="17"/>
      <c r="O6" s="17"/>
      <c r="P6" s="17"/>
      <c r="Q6" s="17"/>
      <c r="R6" s="17"/>
      <c r="S6" s="17"/>
    </row>
    <row r="7" spans="1:19" x14ac:dyDescent="0.2">
      <c r="I7" s="17"/>
      <c r="J7" s="17"/>
      <c r="K7" s="17"/>
      <c r="L7" s="17"/>
      <c r="M7" s="17"/>
      <c r="N7" s="17"/>
      <c r="O7" s="17"/>
      <c r="P7" s="17"/>
      <c r="Q7" s="17"/>
      <c r="R7" s="17"/>
      <c r="S7" s="17"/>
    </row>
    <row r="8" spans="1:19" x14ac:dyDescent="0.2">
      <c r="I8" s="17"/>
      <c r="J8" s="17"/>
      <c r="K8" s="17"/>
      <c r="L8" s="17"/>
      <c r="M8" s="17"/>
      <c r="N8" s="17"/>
      <c r="O8" s="17"/>
      <c r="P8" s="17"/>
      <c r="Q8" s="17"/>
      <c r="R8" s="17"/>
      <c r="S8" s="17"/>
    </row>
    <row r="9" spans="1:19" x14ac:dyDescent="0.2">
      <c r="I9" s="17"/>
      <c r="J9" s="17"/>
      <c r="K9" s="17"/>
      <c r="L9" s="17"/>
      <c r="M9" s="17"/>
      <c r="N9" s="17"/>
      <c r="O9" s="17"/>
      <c r="P9" s="17"/>
      <c r="Q9" s="17"/>
      <c r="R9" s="17"/>
      <c r="S9" s="17"/>
    </row>
    <row r="10" spans="1:19" x14ac:dyDescent="0.2">
      <c r="I10" s="17"/>
      <c r="J10" s="17"/>
      <c r="K10" s="17"/>
      <c r="L10" s="17"/>
      <c r="M10" s="17"/>
      <c r="N10" s="17"/>
      <c r="O10" s="17"/>
      <c r="P10" s="17"/>
      <c r="Q10" s="17"/>
      <c r="R10" s="17"/>
      <c r="S10" s="17"/>
    </row>
    <row r="11" spans="1:19" x14ac:dyDescent="0.2">
      <c r="I11" s="17"/>
      <c r="J11" s="17"/>
      <c r="K11" s="17"/>
      <c r="L11" s="17"/>
      <c r="M11" s="17"/>
      <c r="N11" s="17"/>
      <c r="O11" s="17"/>
      <c r="P11" s="17"/>
      <c r="Q11" s="17"/>
      <c r="R11" s="17"/>
      <c r="S11" s="17"/>
    </row>
    <row r="12" spans="1:19" x14ac:dyDescent="0.2">
      <c r="I12" s="17"/>
      <c r="J12" s="17"/>
      <c r="K12" s="17"/>
      <c r="L12" s="17"/>
      <c r="M12" s="17"/>
      <c r="N12" s="17"/>
      <c r="O12" s="17"/>
      <c r="P12" s="17"/>
      <c r="Q12" s="17"/>
      <c r="R12" s="17"/>
      <c r="S12" s="17"/>
    </row>
    <row r="13" spans="1:19" x14ac:dyDescent="0.2">
      <c r="I13" s="17"/>
      <c r="J13" s="17"/>
      <c r="K13" s="17"/>
      <c r="L13" s="17"/>
      <c r="M13" s="17"/>
      <c r="N13" s="17"/>
      <c r="O13" s="17"/>
      <c r="P13" s="17"/>
      <c r="Q13" s="17"/>
      <c r="R13" s="17"/>
      <c r="S13" s="17"/>
    </row>
    <row r="14" spans="1:19" x14ac:dyDescent="0.2">
      <c r="I14" s="17"/>
      <c r="J14" s="17"/>
      <c r="K14" s="17"/>
      <c r="L14" s="17"/>
      <c r="M14" s="17"/>
      <c r="N14" s="17"/>
      <c r="O14" s="17"/>
      <c r="P14" s="17"/>
      <c r="Q14" s="17"/>
      <c r="R14" s="17"/>
      <c r="S14" s="17"/>
    </row>
    <row r="15" spans="1:19" x14ac:dyDescent="0.2">
      <c r="I15" s="17"/>
      <c r="J15" s="17"/>
      <c r="K15" s="17"/>
      <c r="L15" s="17"/>
      <c r="M15" s="17"/>
      <c r="N15" s="17"/>
      <c r="O15" s="17"/>
      <c r="P15" s="17"/>
      <c r="Q15" s="17"/>
      <c r="R15" s="17"/>
      <c r="S15" s="17"/>
    </row>
    <row r="16" spans="1:19" x14ac:dyDescent="0.2">
      <c r="I16" s="17"/>
      <c r="J16" s="17"/>
      <c r="K16" s="17"/>
      <c r="L16" s="17"/>
      <c r="M16" s="17"/>
      <c r="N16" s="17"/>
      <c r="O16" s="17"/>
      <c r="P16" s="17"/>
      <c r="Q16" s="17"/>
      <c r="R16" s="17"/>
      <c r="S16" s="17"/>
    </row>
    <row r="17" spans="1:19" x14ac:dyDescent="0.2">
      <c r="I17" s="17"/>
      <c r="J17" s="17"/>
      <c r="K17" s="17"/>
      <c r="L17" s="17"/>
      <c r="M17" s="17"/>
      <c r="N17" s="17"/>
      <c r="O17" s="17"/>
      <c r="P17" s="17"/>
      <c r="Q17" s="17"/>
      <c r="R17" s="17"/>
      <c r="S17" s="17"/>
    </row>
    <row r="18" spans="1:19" ht="15.75" x14ac:dyDescent="0.25">
      <c r="A18" s="15" t="s">
        <v>575</v>
      </c>
      <c r="I18" s="17"/>
      <c r="J18" s="17"/>
      <c r="K18" s="17"/>
      <c r="L18" s="17"/>
      <c r="M18" s="17"/>
      <c r="N18" s="17"/>
      <c r="O18" s="17"/>
      <c r="P18" s="17"/>
      <c r="Q18" s="17"/>
      <c r="R18" s="17"/>
      <c r="S18" s="17"/>
    </row>
    <row r="19" spans="1:19" x14ac:dyDescent="0.2">
      <c r="I19" s="17"/>
      <c r="J19" s="17"/>
      <c r="K19" s="17"/>
      <c r="L19" s="17"/>
      <c r="M19" s="17"/>
      <c r="N19" s="17"/>
      <c r="O19" s="17"/>
      <c r="P19" s="17"/>
      <c r="Q19" s="17"/>
      <c r="R19" s="17"/>
      <c r="S19" s="17"/>
    </row>
    <row r="20" spans="1:19" x14ac:dyDescent="0.2">
      <c r="I20" s="17"/>
      <c r="J20" s="17"/>
      <c r="K20" s="17"/>
      <c r="L20" s="17"/>
      <c r="M20" s="17"/>
      <c r="N20" s="17"/>
      <c r="O20" s="17"/>
      <c r="P20" s="17"/>
      <c r="Q20" s="17"/>
      <c r="R20" s="17"/>
      <c r="S20" s="17"/>
    </row>
    <row r="21" spans="1:19" x14ac:dyDescent="0.2">
      <c r="I21" s="17"/>
      <c r="J21" s="17"/>
      <c r="K21" s="17"/>
      <c r="L21" s="17"/>
      <c r="M21" s="17"/>
      <c r="N21" s="17"/>
      <c r="O21" s="17"/>
      <c r="P21" s="17"/>
      <c r="Q21" s="17"/>
      <c r="R21" s="17"/>
      <c r="S21" s="17"/>
    </row>
    <row r="22" spans="1:19" x14ac:dyDescent="0.2">
      <c r="I22" s="17"/>
      <c r="J22" s="17"/>
      <c r="K22" s="17"/>
      <c r="L22" s="17"/>
      <c r="M22" s="17"/>
      <c r="N22" s="17"/>
      <c r="O22" s="17"/>
      <c r="P22" s="17"/>
      <c r="Q22" s="17"/>
      <c r="R22" s="17"/>
      <c r="S22" s="17"/>
    </row>
    <row r="23" spans="1:19" x14ac:dyDescent="0.2">
      <c r="I23" s="17"/>
      <c r="J23" s="17"/>
      <c r="K23" s="17"/>
      <c r="L23" s="17"/>
      <c r="M23" s="17"/>
      <c r="N23" s="17"/>
      <c r="O23" s="17"/>
      <c r="P23" s="17"/>
      <c r="Q23" s="17"/>
      <c r="R23" s="17"/>
      <c r="S23" s="17"/>
    </row>
    <row r="24" spans="1:19" x14ac:dyDescent="0.2">
      <c r="I24" s="17"/>
      <c r="J24" s="17"/>
      <c r="K24" s="17"/>
      <c r="L24" s="17"/>
      <c r="M24" s="17"/>
      <c r="N24" s="17"/>
      <c r="O24" s="17"/>
      <c r="P24" s="17"/>
      <c r="Q24" s="17"/>
      <c r="R24" s="17"/>
      <c r="S24" s="17"/>
    </row>
    <row r="25" spans="1:19" x14ac:dyDescent="0.2">
      <c r="I25" s="17"/>
      <c r="J25" s="17"/>
      <c r="K25" s="17"/>
      <c r="L25" s="17"/>
      <c r="M25" s="17"/>
      <c r="N25" s="17"/>
      <c r="O25" s="17"/>
      <c r="P25" s="17"/>
      <c r="Q25" s="17"/>
      <c r="R25" s="17"/>
      <c r="S25" s="17"/>
    </row>
    <row r="26" spans="1:19" x14ac:dyDescent="0.2">
      <c r="I26" s="17"/>
      <c r="J26" s="17"/>
      <c r="K26" s="17"/>
      <c r="L26" s="17"/>
      <c r="M26" s="17"/>
      <c r="N26" s="17"/>
      <c r="O26" s="17"/>
      <c r="P26" s="17"/>
      <c r="Q26" s="17"/>
      <c r="R26" s="17"/>
      <c r="S26" s="17"/>
    </row>
    <row r="27" spans="1:19" x14ac:dyDescent="0.2">
      <c r="I27" s="17"/>
      <c r="J27" s="17"/>
      <c r="K27" s="17"/>
      <c r="L27" s="17"/>
      <c r="M27" s="17"/>
      <c r="N27" s="17"/>
      <c r="O27" s="17"/>
      <c r="P27" s="17"/>
      <c r="Q27" s="17"/>
      <c r="R27" s="17"/>
      <c r="S27" s="17"/>
    </row>
    <row r="28" spans="1:19" x14ac:dyDescent="0.2">
      <c r="I28" s="17"/>
      <c r="J28" s="17"/>
      <c r="K28" s="17"/>
      <c r="L28" s="17"/>
      <c r="M28" s="17"/>
      <c r="N28" s="17"/>
      <c r="O28" s="17"/>
      <c r="P28" s="17"/>
      <c r="Q28" s="17"/>
      <c r="R28" s="17"/>
      <c r="S28" s="17"/>
    </row>
    <row r="29" spans="1:19" x14ac:dyDescent="0.2">
      <c r="I29" s="17"/>
      <c r="J29" s="17"/>
      <c r="K29" s="17"/>
      <c r="L29" s="17"/>
      <c r="M29" s="17"/>
      <c r="N29" s="17"/>
      <c r="O29" s="17"/>
      <c r="P29" s="17"/>
      <c r="Q29" s="17"/>
      <c r="R29" s="17"/>
      <c r="S29" s="17"/>
    </row>
    <row r="30" spans="1:19" x14ac:dyDescent="0.2">
      <c r="I30" s="17"/>
      <c r="J30" s="17"/>
      <c r="K30" s="17"/>
      <c r="L30" s="17"/>
      <c r="M30" s="17"/>
      <c r="N30" s="17"/>
      <c r="O30" s="17"/>
      <c r="P30" s="17"/>
      <c r="Q30" s="17"/>
      <c r="R30" s="17"/>
      <c r="S30" s="17"/>
    </row>
    <row r="31" spans="1:19" x14ac:dyDescent="0.2">
      <c r="I31" s="17"/>
      <c r="J31" s="17"/>
      <c r="K31" s="17"/>
      <c r="L31" s="17"/>
      <c r="M31" s="17"/>
      <c r="N31" s="17"/>
      <c r="O31" s="17"/>
      <c r="P31" s="17"/>
      <c r="Q31" s="17"/>
      <c r="R31" s="17"/>
      <c r="S31" s="17"/>
    </row>
    <row r="32" spans="1:19" x14ac:dyDescent="0.2">
      <c r="I32" s="17"/>
      <c r="J32" s="17"/>
      <c r="K32" s="17"/>
      <c r="L32" s="17"/>
      <c r="M32" s="17"/>
      <c r="N32" s="17"/>
      <c r="O32" s="17"/>
      <c r="P32" s="17"/>
      <c r="Q32" s="17"/>
      <c r="R32" s="17"/>
      <c r="S32" s="17"/>
    </row>
    <row r="33" spans="1:19" x14ac:dyDescent="0.2">
      <c r="I33" s="17"/>
      <c r="J33" s="17"/>
      <c r="K33" s="17"/>
      <c r="L33" s="17"/>
      <c r="M33" s="17"/>
      <c r="N33" s="17"/>
      <c r="O33" s="17"/>
      <c r="P33" s="17"/>
      <c r="Q33" s="17"/>
      <c r="R33" s="17"/>
      <c r="S33" s="17"/>
    </row>
    <row r="34" spans="1:19" x14ac:dyDescent="0.2">
      <c r="I34" s="17"/>
      <c r="J34" s="17"/>
      <c r="K34" s="17"/>
      <c r="L34" s="17"/>
      <c r="M34" s="17"/>
      <c r="N34" s="17"/>
      <c r="O34" s="17"/>
      <c r="P34" s="17"/>
      <c r="Q34" s="17"/>
      <c r="R34" s="17"/>
      <c r="S34" s="17"/>
    </row>
    <row r="35" spans="1:19" x14ac:dyDescent="0.2">
      <c r="I35" s="17"/>
      <c r="J35" s="17"/>
      <c r="K35" s="17"/>
      <c r="L35" s="17"/>
      <c r="M35" s="17"/>
      <c r="N35" s="17"/>
      <c r="O35" s="17"/>
      <c r="P35" s="17"/>
      <c r="Q35" s="17"/>
      <c r="R35" s="17"/>
      <c r="S35" s="17"/>
    </row>
    <row r="36" spans="1:19" x14ac:dyDescent="0.2">
      <c r="I36" s="17"/>
      <c r="J36" s="17"/>
      <c r="K36" s="17"/>
      <c r="L36" s="17"/>
      <c r="M36" s="17"/>
      <c r="N36" s="17"/>
      <c r="O36" s="17"/>
      <c r="P36" s="17"/>
      <c r="Q36" s="17"/>
      <c r="R36" s="17"/>
      <c r="S36" s="17"/>
    </row>
    <row r="37" spans="1:19" ht="15.75" x14ac:dyDescent="0.25">
      <c r="A37" s="15" t="s">
        <v>638</v>
      </c>
      <c r="I37" s="17"/>
      <c r="J37" s="17"/>
      <c r="K37" s="17"/>
      <c r="L37" s="17"/>
      <c r="M37" s="17"/>
      <c r="N37" s="17"/>
      <c r="O37" s="17"/>
      <c r="P37" s="17"/>
      <c r="Q37" s="17"/>
      <c r="R37" s="17"/>
      <c r="S37" s="17"/>
    </row>
    <row r="38" spans="1:19" ht="15.75" x14ac:dyDescent="0.25">
      <c r="A38" s="15" t="s">
        <v>576</v>
      </c>
      <c r="I38" s="17"/>
      <c r="J38" s="17"/>
      <c r="K38" s="17"/>
      <c r="L38" s="17"/>
      <c r="M38" s="17"/>
      <c r="N38" s="17"/>
      <c r="O38" s="17"/>
      <c r="P38" s="17"/>
      <c r="Q38" s="17"/>
      <c r="R38" s="17"/>
      <c r="S38" s="17"/>
    </row>
    <row r="39" spans="1:19" ht="15.75" x14ac:dyDescent="0.25">
      <c r="H39" s="21" t="s">
        <v>3</v>
      </c>
      <c r="I39" s="17"/>
      <c r="J39" s="17"/>
      <c r="K39" s="17"/>
      <c r="L39" s="17"/>
      <c r="M39" s="17"/>
      <c r="N39" s="17"/>
      <c r="O39" s="17"/>
      <c r="P39" s="17"/>
      <c r="Q39" s="17"/>
      <c r="R39" s="17"/>
      <c r="S39" s="17"/>
    </row>
    <row r="40" spans="1:19" x14ac:dyDescent="0.2">
      <c r="I40" s="17"/>
      <c r="J40" s="17"/>
      <c r="K40" s="17"/>
      <c r="L40" s="17"/>
      <c r="M40" s="17"/>
      <c r="N40" s="17"/>
      <c r="O40" s="17"/>
      <c r="P40" s="17"/>
      <c r="Q40" s="17"/>
      <c r="R40" s="17"/>
      <c r="S40" s="17"/>
    </row>
    <row r="41" spans="1:19" x14ac:dyDescent="0.2">
      <c r="I41" s="17"/>
      <c r="J41" s="17"/>
      <c r="K41" s="17"/>
      <c r="L41" s="17"/>
      <c r="M41" s="17"/>
      <c r="N41" s="17"/>
      <c r="O41" s="17"/>
      <c r="P41" s="17"/>
      <c r="Q41" s="17"/>
      <c r="R41" s="17"/>
      <c r="S41" s="17"/>
    </row>
    <row r="42" spans="1:19" x14ac:dyDescent="0.2">
      <c r="I42" s="17"/>
      <c r="J42" s="17"/>
      <c r="K42" s="17"/>
      <c r="L42" s="17"/>
      <c r="M42" s="17"/>
      <c r="N42" s="17"/>
      <c r="O42" s="17"/>
      <c r="P42" s="17"/>
      <c r="Q42" s="17"/>
      <c r="R42" s="17"/>
      <c r="S42" s="17"/>
    </row>
    <row r="43" spans="1:19" x14ac:dyDescent="0.2">
      <c r="I43" s="17"/>
      <c r="J43" s="17"/>
      <c r="K43" s="17"/>
      <c r="L43" s="17"/>
      <c r="M43" s="17"/>
      <c r="N43" s="17"/>
      <c r="O43" s="17"/>
      <c r="P43" s="17"/>
      <c r="Q43" s="17"/>
      <c r="R43" s="17"/>
      <c r="S43" s="17"/>
    </row>
    <row r="44" spans="1:19" ht="15.75" x14ac:dyDescent="0.25">
      <c r="A44" s="15" t="s">
        <v>577</v>
      </c>
      <c r="I44" s="17"/>
      <c r="J44" s="17"/>
      <c r="K44" s="17"/>
      <c r="L44" s="17"/>
      <c r="M44" s="17"/>
      <c r="N44" s="17"/>
      <c r="O44" s="17"/>
      <c r="P44" s="17"/>
      <c r="Q44" s="17"/>
      <c r="R44" s="17"/>
      <c r="S44" s="17"/>
    </row>
    <row r="45" spans="1:19" x14ac:dyDescent="0.2">
      <c r="I45" s="17"/>
      <c r="J45" s="17"/>
      <c r="K45" s="17"/>
      <c r="L45" s="17"/>
      <c r="M45" s="17"/>
      <c r="N45" s="17"/>
      <c r="O45" s="17"/>
      <c r="P45" s="17"/>
      <c r="Q45" s="17"/>
      <c r="R45" s="17"/>
      <c r="S45" s="17"/>
    </row>
    <row r="46" spans="1:19" ht="15.75" x14ac:dyDescent="0.25">
      <c r="A46" s="22" t="s">
        <v>578</v>
      </c>
      <c r="I46" s="17"/>
      <c r="J46" s="17"/>
      <c r="K46" s="17"/>
      <c r="L46" s="17"/>
      <c r="M46" s="17"/>
      <c r="N46" s="17"/>
      <c r="O46" s="17"/>
      <c r="P46" s="17"/>
      <c r="Q46" s="17"/>
      <c r="R46" s="17"/>
      <c r="S46" s="17"/>
    </row>
    <row r="47" spans="1:19" ht="15.75" x14ac:dyDescent="0.25">
      <c r="A47" s="15" t="s">
        <v>579</v>
      </c>
      <c r="I47" s="17"/>
      <c r="J47" s="17"/>
      <c r="K47" s="17"/>
      <c r="L47" s="17"/>
      <c r="M47" s="17"/>
      <c r="N47" s="17"/>
      <c r="O47" s="17"/>
      <c r="P47" s="17"/>
      <c r="Q47" s="17"/>
      <c r="R47" s="17"/>
      <c r="S47" s="17"/>
    </row>
    <row r="48" spans="1:19" ht="15.75" x14ac:dyDescent="0.25">
      <c r="A48" s="15" t="s">
        <v>580</v>
      </c>
      <c r="I48" s="17"/>
      <c r="J48" s="17"/>
      <c r="K48" s="17"/>
      <c r="L48" s="17"/>
      <c r="M48" s="17"/>
      <c r="N48" s="17"/>
      <c r="O48" s="17"/>
      <c r="P48" s="17"/>
      <c r="Q48" s="17"/>
      <c r="R48" s="17"/>
      <c r="S48" s="17"/>
    </row>
    <row r="49" spans="9:19" x14ac:dyDescent="0.2">
      <c r="I49" s="17"/>
      <c r="J49" s="17"/>
      <c r="K49" s="17"/>
      <c r="L49" s="17"/>
      <c r="M49" s="17"/>
      <c r="N49" s="17"/>
      <c r="O49" s="17"/>
      <c r="P49" s="17"/>
      <c r="Q49" s="17"/>
      <c r="R49" s="17"/>
      <c r="S49" s="17"/>
    </row>
    <row r="50" spans="9:19" x14ac:dyDescent="0.2">
      <c r="I50" s="17"/>
      <c r="J50" s="17"/>
      <c r="K50" s="17"/>
      <c r="L50" s="17"/>
      <c r="M50" s="17"/>
      <c r="N50" s="17"/>
      <c r="O50" s="17"/>
      <c r="P50" s="17"/>
      <c r="Q50" s="17"/>
      <c r="R50" s="17"/>
      <c r="S50" s="17"/>
    </row>
    <row r="51" spans="9:19" x14ac:dyDescent="0.2">
      <c r="I51" s="17"/>
      <c r="J51" s="17"/>
      <c r="K51" s="17"/>
      <c r="L51" s="17"/>
      <c r="M51" s="17"/>
      <c r="N51" s="17"/>
      <c r="O51" s="17"/>
      <c r="P51" s="17"/>
      <c r="Q51" s="17"/>
      <c r="R51" s="17"/>
      <c r="S51" s="17"/>
    </row>
    <row r="52" spans="9:19" x14ac:dyDescent="0.2">
      <c r="I52" s="17"/>
      <c r="J52" s="17"/>
      <c r="K52" s="17"/>
      <c r="L52" s="17"/>
      <c r="M52" s="17"/>
      <c r="N52" s="17"/>
      <c r="O52" s="17"/>
      <c r="P52" s="17"/>
      <c r="Q52" s="17"/>
      <c r="R52" s="17"/>
      <c r="S52" s="17"/>
    </row>
    <row r="53" spans="9:19" x14ac:dyDescent="0.2">
      <c r="I53" s="17"/>
      <c r="J53" s="17"/>
      <c r="K53" s="17"/>
      <c r="L53" s="17"/>
      <c r="M53" s="17"/>
      <c r="N53" s="17"/>
      <c r="O53" s="17"/>
      <c r="P53" s="17"/>
      <c r="Q53" s="17"/>
      <c r="R53" s="17"/>
      <c r="S53" s="17"/>
    </row>
    <row r="54" spans="9:19" x14ac:dyDescent="0.2">
      <c r="I54" s="17"/>
      <c r="J54" s="17"/>
      <c r="K54" s="17"/>
      <c r="L54" s="17"/>
      <c r="M54" s="17"/>
      <c r="N54" s="17"/>
      <c r="O54" s="17"/>
      <c r="P54" s="17"/>
      <c r="Q54" s="17"/>
      <c r="R54" s="17"/>
      <c r="S54" s="17"/>
    </row>
    <row r="55" spans="9:19" x14ac:dyDescent="0.2">
      <c r="I55" s="17"/>
      <c r="J55" s="17"/>
      <c r="K55" s="17"/>
      <c r="L55" s="17"/>
      <c r="M55" s="17"/>
      <c r="N55" s="17"/>
      <c r="O55" s="17"/>
      <c r="P55" s="17"/>
      <c r="Q55" s="17"/>
      <c r="R55" s="17"/>
      <c r="S55" s="17"/>
    </row>
    <row r="56" spans="9:19" x14ac:dyDescent="0.2">
      <c r="I56" s="17"/>
      <c r="J56" s="17"/>
      <c r="K56" s="17"/>
      <c r="L56" s="17"/>
      <c r="M56" s="17"/>
      <c r="N56" s="17"/>
      <c r="O56" s="17"/>
      <c r="P56" s="17"/>
      <c r="Q56" s="17"/>
      <c r="R56" s="17"/>
      <c r="S56" s="17"/>
    </row>
    <row r="57" spans="9:19" x14ac:dyDescent="0.2">
      <c r="I57" s="17"/>
      <c r="J57" s="17"/>
      <c r="K57" s="17"/>
      <c r="L57" s="17"/>
      <c r="M57" s="17"/>
      <c r="N57" s="17"/>
      <c r="O57" s="17"/>
      <c r="P57" s="17"/>
      <c r="Q57" s="17"/>
      <c r="R57" s="17"/>
      <c r="S57" s="17"/>
    </row>
    <row r="58" spans="9:19" x14ac:dyDescent="0.2">
      <c r="I58" s="17"/>
      <c r="J58" s="17"/>
      <c r="K58" s="17"/>
      <c r="L58" s="17"/>
      <c r="M58" s="17"/>
      <c r="N58" s="17"/>
      <c r="O58" s="17"/>
      <c r="P58" s="17"/>
      <c r="Q58" s="17"/>
      <c r="R58" s="17"/>
      <c r="S58" s="17"/>
    </row>
    <row r="59" spans="9:19" x14ac:dyDescent="0.2">
      <c r="I59" s="17"/>
      <c r="J59" s="17"/>
      <c r="K59" s="17"/>
      <c r="L59" s="17"/>
      <c r="M59" s="17"/>
      <c r="N59" s="17"/>
      <c r="O59" s="17"/>
      <c r="P59" s="17"/>
      <c r="Q59" s="17"/>
      <c r="R59" s="17"/>
      <c r="S59" s="17"/>
    </row>
    <row r="60" spans="9:19" x14ac:dyDescent="0.2">
      <c r="I60" s="17"/>
      <c r="J60" s="17"/>
      <c r="K60" s="17"/>
      <c r="L60" s="17"/>
      <c r="M60" s="17"/>
      <c r="N60" s="17"/>
      <c r="O60" s="17"/>
      <c r="P60" s="17"/>
      <c r="Q60" s="17"/>
      <c r="R60" s="17"/>
      <c r="S60" s="17"/>
    </row>
    <row r="61" spans="9:19" x14ac:dyDescent="0.2">
      <c r="I61" s="17"/>
      <c r="J61" s="17"/>
      <c r="K61" s="17"/>
      <c r="L61" s="17"/>
      <c r="M61" s="17"/>
      <c r="N61" s="17"/>
      <c r="O61" s="17"/>
      <c r="P61" s="17"/>
      <c r="Q61" s="17"/>
      <c r="R61" s="17"/>
      <c r="S61" s="17"/>
    </row>
    <row r="62" spans="9:19" x14ac:dyDescent="0.2">
      <c r="I62" s="17"/>
      <c r="J62" s="17"/>
      <c r="K62" s="17"/>
      <c r="L62" s="17"/>
      <c r="M62" s="17"/>
      <c r="N62" s="17"/>
      <c r="O62" s="17"/>
      <c r="P62" s="17"/>
      <c r="Q62" s="17"/>
      <c r="R62" s="17"/>
      <c r="S62" s="17"/>
    </row>
    <row r="63" spans="9:19" x14ac:dyDescent="0.2">
      <c r="I63" s="17"/>
      <c r="J63" s="17"/>
      <c r="K63" s="17"/>
      <c r="L63" s="17"/>
      <c r="M63" s="17"/>
      <c r="N63" s="17"/>
      <c r="O63" s="17"/>
      <c r="P63" s="17"/>
      <c r="Q63" s="17"/>
      <c r="R63" s="17"/>
      <c r="S63" s="17"/>
    </row>
    <row r="64" spans="9:19" x14ac:dyDescent="0.2">
      <c r="I64" s="17"/>
      <c r="J64" s="17"/>
      <c r="K64" s="17"/>
      <c r="L64" s="17"/>
      <c r="M64" s="17"/>
      <c r="N64" s="17"/>
      <c r="O64" s="17"/>
      <c r="P64" s="17"/>
      <c r="Q64" s="17"/>
      <c r="R64" s="17"/>
      <c r="S64" s="17"/>
    </row>
    <row r="65" spans="1:19" x14ac:dyDescent="0.2">
      <c r="I65" s="17"/>
      <c r="J65" s="17"/>
      <c r="K65" s="17"/>
      <c r="L65" s="17"/>
      <c r="M65" s="17"/>
      <c r="N65" s="17"/>
      <c r="O65" s="17"/>
      <c r="P65" s="17"/>
      <c r="Q65" s="17"/>
      <c r="R65" s="17"/>
      <c r="S65" s="17"/>
    </row>
    <row r="66" spans="1:19" x14ac:dyDescent="0.2">
      <c r="I66" s="17"/>
      <c r="J66" s="17"/>
      <c r="K66" s="17"/>
      <c r="L66" s="17"/>
      <c r="M66" s="17"/>
      <c r="N66" s="17"/>
      <c r="O66" s="17"/>
      <c r="P66" s="17"/>
      <c r="Q66" s="17"/>
      <c r="R66" s="17"/>
      <c r="S66" s="17"/>
    </row>
    <row r="67" spans="1:19" x14ac:dyDescent="0.2">
      <c r="I67" s="17"/>
      <c r="J67" s="17"/>
      <c r="K67" s="17"/>
      <c r="L67" s="17"/>
      <c r="M67" s="17"/>
      <c r="N67" s="17"/>
      <c r="O67" s="17"/>
      <c r="P67" s="17"/>
      <c r="Q67" s="17"/>
      <c r="R67" s="17"/>
      <c r="S67" s="17"/>
    </row>
    <row r="68" spans="1:19" x14ac:dyDescent="0.2">
      <c r="I68" s="17"/>
      <c r="J68" s="17"/>
      <c r="K68" s="17"/>
      <c r="L68" s="17"/>
      <c r="M68" s="17"/>
      <c r="N68" s="17"/>
      <c r="O68" s="17"/>
      <c r="P68" s="17"/>
      <c r="Q68" s="17"/>
      <c r="R68" s="17"/>
      <c r="S68" s="17"/>
    </row>
    <row r="69" spans="1:19" x14ac:dyDescent="0.2">
      <c r="I69" s="17"/>
      <c r="J69" s="17"/>
      <c r="K69" s="17"/>
      <c r="L69" s="17"/>
      <c r="M69" s="17"/>
      <c r="N69" s="17"/>
      <c r="O69" s="17"/>
      <c r="P69" s="17"/>
      <c r="Q69" s="17"/>
      <c r="R69" s="17"/>
      <c r="S69" s="17"/>
    </row>
    <row r="70" spans="1:19" x14ac:dyDescent="0.2">
      <c r="I70" s="17"/>
      <c r="J70" s="17"/>
      <c r="K70" s="17"/>
      <c r="L70" s="17"/>
      <c r="M70" s="17"/>
      <c r="N70" s="17"/>
      <c r="O70" s="17"/>
      <c r="P70" s="17"/>
      <c r="Q70" s="17"/>
      <c r="R70" s="17"/>
      <c r="S70" s="17"/>
    </row>
    <row r="71" spans="1:19" x14ac:dyDescent="0.2">
      <c r="I71" s="17"/>
      <c r="J71" s="17"/>
      <c r="K71" s="17"/>
      <c r="L71" s="17"/>
      <c r="M71" s="17"/>
      <c r="N71" s="17"/>
      <c r="O71" s="17"/>
      <c r="P71" s="17"/>
      <c r="Q71" s="17"/>
      <c r="R71" s="17"/>
      <c r="S71" s="17"/>
    </row>
    <row r="72" spans="1:19" x14ac:dyDescent="0.2">
      <c r="I72" s="17"/>
      <c r="J72" s="17"/>
      <c r="K72" s="17"/>
      <c r="L72" s="17"/>
      <c r="M72" s="17"/>
      <c r="N72" s="17"/>
      <c r="O72" s="17"/>
      <c r="P72" s="17"/>
      <c r="Q72" s="17"/>
      <c r="R72" s="17"/>
      <c r="S72" s="17"/>
    </row>
    <row r="73" spans="1:19" x14ac:dyDescent="0.2">
      <c r="I73" s="17"/>
      <c r="J73" s="17"/>
      <c r="K73" s="17"/>
      <c r="L73" s="17"/>
      <c r="M73" s="17"/>
      <c r="N73" s="17"/>
      <c r="O73" s="17"/>
      <c r="P73" s="17"/>
      <c r="Q73" s="17"/>
      <c r="R73" s="17"/>
      <c r="S73" s="17"/>
    </row>
    <row r="74" spans="1:19" x14ac:dyDescent="0.2">
      <c r="I74" s="17"/>
      <c r="J74" s="17"/>
      <c r="K74" s="17"/>
      <c r="L74" s="17"/>
      <c r="M74" s="17"/>
      <c r="N74" s="17"/>
      <c r="O74" s="17"/>
      <c r="P74" s="17"/>
      <c r="Q74" s="17"/>
      <c r="R74" s="17"/>
      <c r="S74" s="17"/>
    </row>
    <row r="75" spans="1:19" ht="15.75" x14ac:dyDescent="0.25">
      <c r="B75" s="15" t="s">
        <v>581</v>
      </c>
      <c r="I75" s="17"/>
      <c r="J75" s="17"/>
      <c r="K75" s="17"/>
      <c r="L75" s="17"/>
      <c r="M75" s="17"/>
      <c r="N75" s="17"/>
      <c r="O75" s="17"/>
      <c r="P75" s="17"/>
      <c r="Q75" s="17"/>
      <c r="R75" s="17"/>
      <c r="S75" s="17"/>
    </row>
    <row r="76" spans="1:19" x14ac:dyDescent="0.2">
      <c r="I76" s="17"/>
      <c r="J76" s="17"/>
      <c r="K76" s="17"/>
      <c r="L76" s="17"/>
      <c r="M76" s="17"/>
      <c r="N76" s="17"/>
      <c r="O76" s="17"/>
      <c r="P76" s="17"/>
      <c r="Q76" s="17"/>
      <c r="R76" s="17"/>
      <c r="S76" s="17"/>
    </row>
    <row r="77" spans="1:19" ht="15.75" x14ac:dyDescent="0.25">
      <c r="A77" s="12" t="s">
        <v>574</v>
      </c>
      <c r="M77" s="17"/>
      <c r="N77" s="17"/>
      <c r="O77" s="17"/>
      <c r="P77" s="17"/>
      <c r="Q77" s="17"/>
      <c r="R77" s="17"/>
      <c r="S77" s="17"/>
    </row>
    <row r="78" spans="1:19" x14ac:dyDescent="0.2">
      <c r="M78" s="17"/>
      <c r="N78" s="17"/>
      <c r="O78" s="17"/>
      <c r="P78" s="17"/>
      <c r="Q78" s="17"/>
      <c r="R78" s="17"/>
      <c r="S78" s="17"/>
    </row>
    <row r="79" spans="1:19" x14ac:dyDescent="0.2">
      <c r="M79" s="17"/>
      <c r="N79" s="17"/>
      <c r="O79" s="17"/>
      <c r="P79" s="17"/>
      <c r="Q79" s="17"/>
      <c r="R79" s="17"/>
      <c r="S79" s="17"/>
    </row>
    <row r="80" spans="1:19" x14ac:dyDescent="0.2">
      <c r="M80" s="17"/>
      <c r="N80" s="17"/>
      <c r="O80" s="17"/>
      <c r="P80" s="17"/>
      <c r="Q80" s="17"/>
      <c r="R80" s="17"/>
      <c r="S80" s="17"/>
    </row>
    <row r="81" spans="13:19" x14ac:dyDescent="0.2">
      <c r="M81" s="17"/>
      <c r="N81" s="17"/>
      <c r="O81" s="17"/>
      <c r="P81" s="17"/>
      <c r="Q81" s="17"/>
      <c r="R81" s="17"/>
      <c r="S81" s="17"/>
    </row>
    <row r="82" spans="13:19" x14ac:dyDescent="0.2">
      <c r="M82" s="17"/>
      <c r="N82" s="17"/>
      <c r="O82" s="17"/>
      <c r="P82" s="17"/>
      <c r="Q82" s="17"/>
      <c r="R82" s="17"/>
      <c r="S82" s="17"/>
    </row>
    <row r="83" spans="13:19" x14ac:dyDescent="0.2">
      <c r="M83" s="17"/>
      <c r="N83" s="17"/>
      <c r="O83" s="17"/>
      <c r="P83" s="17"/>
      <c r="Q83" s="17"/>
      <c r="R83" s="17"/>
      <c r="S83" s="17"/>
    </row>
    <row r="84" spans="13:19" x14ac:dyDescent="0.2">
      <c r="M84" s="17"/>
      <c r="N84" s="17"/>
      <c r="O84" s="17"/>
      <c r="P84" s="17"/>
      <c r="Q84" s="17"/>
      <c r="R84" s="17"/>
      <c r="S84" s="17"/>
    </row>
    <row r="85" spans="13:19" x14ac:dyDescent="0.2">
      <c r="M85" s="17"/>
      <c r="N85" s="17"/>
      <c r="O85" s="17"/>
      <c r="P85" s="17"/>
      <c r="Q85" s="17"/>
      <c r="R85" s="17"/>
      <c r="S85" s="17"/>
    </row>
    <row r="86" spans="13:19" x14ac:dyDescent="0.2">
      <c r="M86" s="17"/>
      <c r="N86" s="17"/>
      <c r="O86" s="17"/>
      <c r="P86" s="17"/>
      <c r="Q86" s="17"/>
      <c r="R86" s="17"/>
      <c r="S86" s="17"/>
    </row>
    <row r="87" spans="13:19" x14ac:dyDescent="0.2">
      <c r="M87" s="17"/>
      <c r="N87" s="17"/>
      <c r="O87" s="17"/>
      <c r="P87" s="17"/>
      <c r="Q87" s="17"/>
      <c r="R87" s="17"/>
      <c r="S87" s="17"/>
    </row>
    <row r="88" spans="13:19" x14ac:dyDescent="0.2">
      <c r="M88" s="17"/>
      <c r="N88" s="17"/>
      <c r="O88" s="17"/>
      <c r="P88" s="17"/>
      <c r="Q88" s="17"/>
      <c r="R88" s="17"/>
      <c r="S88" s="17"/>
    </row>
    <row r="89" spans="13:19" x14ac:dyDescent="0.2">
      <c r="M89" s="17"/>
      <c r="N89" s="17"/>
      <c r="O89" s="17"/>
      <c r="P89" s="17"/>
      <c r="Q89" s="17"/>
      <c r="R89" s="17"/>
      <c r="S89" s="17"/>
    </row>
    <row r="90" spans="13:19" x14ac:dyDescent="0.2">
      <c r="N90" s="17"/>
      <c r="O90" s="17"/>
      <c r="P90" s="17"/>
      <c r="Q90" s="17"/>
      <c r="R90" s="17"/>
      <c r="S90" s="17"/>
    </row>
    <row r="91" spans="13:19" x14ac:dyDescent="0.2">
      <c r="N91" s="17"/>
      <c r="O91" s="17"/>
      <c r="P91" s="17"/>
      <c r="Q91" s="17"/>
      <c r="R91" s="17"/>
      <c r="S91" s="17"/>
    </row>
    <row r="92" spans="13:19" x14ac:dyDescent="0.2">
      <c r="N92" s="17"/>
      <c r="O92" s="17"/>
      <c r="P92" s="17"/>
      <c r="Q92" s="17"/>
      <c r="R92" s="17"/>
      <c r="S92" s="17"/>
    </row>
    <row r="98" spans="2:2" ht="15.75" x14ac:dyDescent="0.25">
      <c r="B98" s="15" t="s">
        <v>582</v>
      </c>
    </row>
    <row r="99" spans="2:2" ht="15.75" x14ac:dyDescent="0.25">
      <c r="B99" s="15" t="s">
        <v>583</v>
      </c>
    </row>
    <row r="124" spans="8:8" ht="15.75" x14ac:dyDescent="0.25">
      <c r="H124" s="21"/>
    </row>
    <row r="140" spans="2:2" ht="15.75" x14ac:dyDescent="0.25">
      <c r="B140" s="22" t="s">
        <v>584</v>
      </c>
    </row>
    <row r="141" spans="2:2" ht="15.75" x14ac:dyDescent="0.25">
      <c r="B141" s="15" t="s">
        <v>585</v>
      </c>
    </row>
    <row r="142" spans="2:2" ht="15.75" x14ac:dyDescent="0.25">
      <c r="B142" s="15" t="s">
        <v>599</v>
      </c>
    </row>
    <row r="143" spans="2:2" ht="15.75" x14ac:dyDescent="0.25">
      <c r="B143" s="15" t="s">
        <v>600</v>
      </c>
    </row>
    <row r="144" spans="2:2" ht="15.75" x14ac:dyDescent="0.25">
      <c r="B144" s="15" t="s">
        <v>586</v>
      </c>
    </row>
    <row r="161" spans="2:8" ht="15.75" x14ac:dyDescent="0.25">
      <c r="B161" s="15" t="s">
        <v>601</v>
      </c>
    </row>
    <row r="162" spans="2:8" ht="15.75" x14ac:dyDescent="0.25">
      <c r="B162" s="15" t="s">
        <v>602</v>
      </c>
    </row>
    <row r="163" spans="2:8" ht="15.75" x14ac:dyDescent="0.25">
      <c r="B163" s="15" t="s">
        <v>587</v>
      </c>
    </row>
    <row r="165" spans="2:8" ht="15.75" x14ac:dyDescent="0.25">
      <c r="B165" s="144" t="s">
        <v>697</v>
      </c>
      <c r="H165" s="21"/>
    </row>
    <row r="178" spans="2:6" ht="15.75" x14ac:dyDescent="0.25">
      <c r="B178" s="16" t="s">
        <v>588</v>
      </c>
      <c r="C178" s="143"/>
      <c r="D178" s="143"/>
      <c r="E178" s="143"/>
      <c r="F178" s="143"/>
    </row>
    <row r="180" spans="2:6" ht="15.75" x14ac:dyDescent="0.25">
      <c r="B180" s="15" t="s">
        <v>589</v>
      </c>
    </row>
    <row r="181" spans="2:6" ht="15.75" x14ac:dyDescent="0.25">
      <c r="B181" s="15" t="s">
        <v>591</v>
      </c>
    </row>
    <row r="183" spans="2:6" ht="15.75" x14ac:dyDescent="0.25">
      <c r="B183" s="15" t="s">
        <v>639</v>
      </c>
    </row>
    <row r="184" spans="2:6" ht="15.75" x14ac:dyDescent="0.25">
      <c r="B184" s="15" t="s">
        <v>640</v>
      </c>
    </row>
    <row r="186" spans="2:6" ht="15.75" x14ac:dyDescent="0.25">
      <c r="B186" s="15" t="s">
        <v>641</v>
      </c>
    </row>
    <row r="187" spans="2:6" ht="15.75" x14ac:dyDescent="0.25">
      <c r="B187" s="15" t="s">
        <v>590</v>
      </c>
    </row>
    <row r="189" spans="2:6" ht="15.75" x14ac:dyDescent="0.25">
      <c r="B189" s="15" t="s">
        <v>593</v>
      </c>
    </row>
    <row r="190" spans="2:6" ht="15.75" x14ac:dyDescent="0.25">
      <c r="B190" s="15" t="s">
        <v>595</v>
      </c>
    </row>
    <row r="204" spans="2:6" ht="18" x14ac:dyDescent="0.25">
      <c r="B204" s="203" t="s">
        <v>594</v>
      </c>
      <c r="C204" s="143"/>
      <c r="D204" s="143"/>
      <c r="E204" s="143"/>
      <c r="F204" s="143"/>
    </row>
    <row r="206" spans="2:6" ht="15.75" x14ac:dyDescent="0.25">
      <c r="B206" s="15" t="s">
        <v>589</v>
      </c>
    </row>
    <row r="207" spans="2:6" ht="15.75" x14ac:dyDescent="0.25">
      <c r="B207" s="15" t="s">
        <v>591</v>
      </c>
    </row>
    <row r="209" spans="2:8" ht="15.75" x14ac:dyDescent="0.25">
      <c r="B209" s="15" t="s">
        <v>592</v>
      </c>
    </row>
    <row r="210" spans="2:8" ht="15.75" x14ac:dyDescent="0.25">
      <c r="B210" s="15" t="s">
        <v>596</v>
      </c>
    </row>
    <row r="212" spans="2:8" ht="15.75" x14ac:dyDescent="0.25">
      <c r="B212" s="15" t="s">
        <v>597</v>
      </c>
    </row>
    <row r="213" spans="2:8" ht="15.75" x14ac:dyDescent="0.25">
      <c r="B213" s="15" t="s">
        <v>590</v>
      </c>
    </row>
    <row r="215" spans="2:8" ht="15.75" x14ac:dyDescent="0.25">
      <c r="B215" s="15" t="s">
        <v>598</v>
      </c>
    </row>
    <row r="216" spans="2:8" ht="15.75" x14ac:dyDescent="0.25">
      <c r="B216" s="15" t="s">
        <v>603</v>
      </c>
      <c r="H216" s="21"/>
    </row>
    <row r="219" spans="2:8" x14ac:dyDescent="0.2">
      <c r="C219" s="14" t="s">
        <v>706</v>
      </c>
    </row>
  </sheetData>
  <sheetProtection sheet="1" objects="1" scenarios="1" selectLockedCells="1"/>
  <phoneticPr fontId="1" type="noConversion"/>
  <pageMargins left="0.75" right="0.75" top="1" bottom="1" header="0.5" footer="0.5"/>
  <pageSetup orientation="portrait" horizontalDpi="4294967295"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6"/>
  <sheetViews>
    <sheetView workbookViewId="0">
      <selection activeCell="J1" sqref="J1"/>
    </sheetView>
  </sheetViews>
  <sheetFormatPr defaultRowHeight="15" x14ac:dyDescent="0.2"/>
  <cols>
    <col min="1" max="1" width="28" style="14" customWidth="1"/>
    <col min="2" max="2" width="9.140625" style="14"/>
    <col min="3" max="3" width="38.85546875" style="14" customWidth="1"/>
    <col min="4" max="4" width="10.7109375" style="14" customWidth="1"/>
    <col min="5" max="7" width="9.140625" style="14"/>
    <col min="8" max="8" width="11" style="14" customWidth="1"/>
    <col min="9" max="16384" width="9.140625" style="14"/>
  </cols>
  <sheetData>
    <row r="1" spans="1:1" ht="18" x14ac:dyDescent="0.25">
      <c r="A1" s="197" t="s">
        <v>721</v>
      </c>
    </row>
    <row r="10" spans="1:1" ht="15.75" x14ac:dyDescent="0.25">
      <c r="A10" s="145" t="s">
        <v>400</v>
      </c>
    </row>
    <row r="11" spans="1:1" ht="15.75" x14ac:dyDescent="0.25">
      <c r="A11" s="145" t="s">
        <v>401</v>
      </c>
    </row>
    <row r="12" spans="1:1" ht="15.75" x14ac:dyDescent="0.25">
      <c r="A12" s="145" t="s">
        <v>402</v>
      </c>
    </row>
    <row r="13" spans="1:1" ht="15.75" x14ac:dyDescent="0.25">
      <c r="A13" s="145" t="s">
        <v>403</v>
      </c>
    </row>
    <row r="14" spans="1:1" ht="15.75" x14ac:dyDescent="0.25">
      <c r="A14" s="145" t="s">
        <v>404</v>
      </c>
    </row>
    <row r="15" spans="1:1" ht="15.75" x14ac:dyDescent="0.25">
      <c r="A15" s="145"/>
    </row>
    <row r="16" spans="1:1" ht="15.75" x14ac:dyDescent="0.25">
      <c r="A16" s="145" t="s">
        <v>405</v>
      </c>
    </row>
    <row r="17" spans="1:8" ht="15.75" x14ac:dyDescent="0.25">
      <c r="A17" s="145" t="s">
        <v>406</v>
      </c>
    </row>
    <row r="18" spans="1:8" ht="15.75" x14ac:dyDescent="0.25">
      <c r="A18" s="145" t="s">
        <v>407</v>
      </c>
    </row>
    <row r="19" spans="1:8" ht="15.75" x14ac:dyDescent="0.25">
      <c r="A19" s="145" t="s">
        <v>408</v>
      </c>
    </row>
    <row r="20" spans="1:8" x14ac:dyDescent="0.2">
      <c r="B20" s="185"/>
      <c r="C20" s="185"/>
    </row>
    <row r="21" spans="1:8" ht="19.5" thickBot="1" x14ac:dyDescent="0.35">
      <c r="A21" s="244" t="s">
        <v>409</v>
      </c>
    </row>
    <row r="22" spans="1:8" ht="18" customHeight="1" x14ac:dyDescent="0.2">
      <c r="A22" s="2" t="s">
        <v>410</v>
      </c>
      <c r="B22" s="3" t="s">
        <v>786</v>
      </c>
      <c r="C22" s="4" t="s">
        <v>411</v>
      </c>
      <c r="D22" s="5" t="s">
        <v>785</v>
      </c>
    </row>
    <row r="23" spans="1:8" ht="32.25" thickBot="1" x14ac:dyDescent="0.25">
      <c r="A23" s="6" t="s">
        <v>412</v>
      </c>
      <c r="B23" s="7" t="s">
        <v>786</v>
      </c>
      <c r="C23" s="8" t="s">
        <v>642</v>
      </c>
      <c r="D23" s="9" t="s">
        <v>413</v>
      </c>
    </row>
    <row r="25" spans="1:8" ht="19.5" thickBot="1" x14ac:dyDescent="0.35">
      <c r="A25" s="243" t="s">
        <v>414</v>
      </c>
    </row>
    <row r="26" spans="1:8" ht="32.25" thickBot="1" x14ac:dyDescent="0.25">
      <c r="A26" s="147" t="s">
        <v>415</v>
      </c>
      <c r="B26" s="148" t="s">
        <v>416</v>
      </c>
      <c r="C26" s="149" t="s">
        <v>417</v>
      </c>
      <c r="D26" s="148" t="s">
        <v>418</v>
      </c>
      <c r="E26" s="149" t="s">
        <v>419</v>
      </c>
      <c r="F26" s="148" t="s">
        <v>420</v>
      </c>
      <c r="G26" s="149" t="s">
        <v>421</v>
      </c>
      <c r="H26" s="150">
        <v>0.05</v>
      </c>
    </row>
    <row r="27" spans="1:8" ht="32.25" thickBot="1" x14ac:dyDescent="0.25">
      <c r="A27" s="151" t="s">
        <v>422</v>
      </c>
      <c r="B27" s="152" t="s">
        <v>423</v>
      </c>
      <c r="C27" s="153" t="s">
        <v>424</v>
      </c>
      <c r="D27" s="152" t="s">
        <v>425</v>
      </c>
      <c r="E27" s="153" t="s">
        <v>426</v>
      </c>
      <c r="F27" s="152" t="s">
        <v>427</v>
      </c>
      <c r="G27" s="153" t="s">
        <v>428</v>
      </c>
      <c r="H27" s="152" t="s">
        <v>429</v>
      </c>
    </row>
    <row r="28" spans="1:8" ht="32.25" thickBot="1" x14ac:dyDescent="0.25">
      <c r="A28" s="151" t="s">
        <v>430</v>
      </c>
      <c r="B28" s="152" t="s">
        <v>431</v>
      </c>
      <c r="C28" s="153"/>
      <c r="D28" s="154"/>
      <c r="E28" s="153" t="s">
        <v>432</v>
      </c>
      <c r="F28" s="152" t="s">
        <v>433</v>
      </c>
      <c r="G28" s="153" t="s">
        <v>434</v>
      </c>
      <c r="H28" s="152" t="s">
        <v>435</v>
      </c>
    </row>
    <row r="29" spans="1:8" ht="32.25" thickBot="1" x14ac:dyDescent="0.25">
      <c r="A29" s="151" t="s">
        <v>436</v>
      </c>
      <c r="B29" s="152" t="s">
        <v>437</v>
      </c>
      <c r="C29" s="155" t="s">
        <v>438</v>
      </c>
      <c r="D29" s="152" t="s">
        <v>439</v>
      </c>
      <c r="E29" s="153" t="s">
        <v>440</v>
      </c>
      <c r="F29" s="9" t="s">
        <v>441</v>
      </c>
      <c r="G29" s="153" t="s">
        <v>442</v>
      </c>
      <c r="H29" s="152" t="s">
        <v>443</v>
      </c>
    </row>
    <row r="30" spans="1:8" ht="32.25" thickBot="1" x14ac:dyDescent="0.25">
      <c r="A30" s="151" t="s">
        <v>444</v>
      </c>
      <c r="B30" s="152" t="s">
        <v>445</v>
      </c>
      <c r="C30" s="155" t="s">
        <v>446</v>
      </c>
      <c r="D30" s="152" t="s">
        <v>447</v>
      </c>
      <c r="E30" s="153" t="s">
        <v>448</v>
      </c>
      <c r="F30" s="152" t="s">
        <v>449</v>
      </c>
      <c r="G30" s="153" t="s">
        <v>450</v>
      </c>
      <c r="H30" s="152" t="s">
        <v>451</v>
      </c>
    </row>
    <row r="31" spans="1:8" ht="32.25" thickBot="1" x14ac:dyDescent="0.25">
      <c r="A31" s="151" t="s">
        <v>452</v>
      </c>
      <c r="B31" s="152" t="s">
        <v>445</v>
      </c>
      <c r="C31" s="153"/>
      <c r="D31" s="154"/>
      <c r="E31" s="153" t="s">
        <v>448</v>
      </c>
      <c r="F31" s="152" t="s">
        <v>449</v>
      </c>
      <c r="G31" s="153"/>
      <c r="H31" s="152"/>
    </row>
    <row r="32" spans="1:8" ht="32.25" thickBot="1" x14ac:dyDescent="0.25">
      <c r="A32" s="151" t="s">
        <v>453</v>
      </c>
      <c r="B32" s="152" t="s">
        <v>454</v>
      </c>
      <c r="C32" s="153" t="s">
        <v>455</v>
      </c>
      <c r="D32" s="152" t="s">
        <v>456</v>
      </c>
      <c r="E32" s="153" t="s">
        <v>457</v>
      </c>
      <c r="F32" s="9" t="s">
        <v>458</v>
      </c>
      <c r="G32" s="153" t="s">
        <v>459</v>
      </c>
      <c r="H32" s="152" t="s">
        <v>460</v>
      </c>
    </row>
    <row r="33" spans="1:4" ht="16.5" thickBot="1" x14ac:dyDescent="0.3">
      <c r="A33" s="146"/>
    </row>
    <row r="34" spans="1:4" ht="32.25" thickBot="1" x14ac:dyDescent="0.25">
      <c r="A34" s="156" t="s">
        <v>461</v>
      </c>
      <c r="B34" s="157" t="s">
        <v>462</v>
      </c>
      <c r="C34" s="148" t="s">
        <v>463</v>
      </c>
      <c r="D34" s="148" t="s">
        <v>464</v>
      </c>
    </row>
    <row r="35" spans="1:4" ht="32.25" thickBot="1" x14ac:dyDescent="0.25">
      <c r="A35" s="151" t="s">
        <v>465</v>
      </c>
      <c r="B35" s="155">
        <v>1</v>
      </c>
      <c r="C35" s="9" t="s">
        <v>466</v>
      </c>
      <c r="D35" s="159">
        <v>34800</v>
      </c>
    </row>
    <row r="36" spans="1:4" ht="48" thickBot="1" x14ac:dyDescent="0.25">
      <c r="A36" s="151" t="s">
        <v>467</v>
      </c>
      <c r="B36" s="155">
        <v>4</v>
      </c>
      <c r="C36" s="9" t="s">
        <v>468</v>
      </c>
      <c r="D36" s="155" t="s">
        <v>469</v>
      </c>
    </row>
    <row r="37" spans="1:4" ht="37.5" customHeight="1" thickBot="1" x14ac:dyDescent="0.25">
      <c r="A37" s="151" t="s">
        <v>470</v>
      </c>
      <c r="B37" s="155">
        <v>20</v>
      </c>
      <c r="C37" s="9" t="s">
        <v>471</v>
      </c>
      <c r="D37" s="155" t="s">
        <v>469</v>
      </c>
    </row>
    <row r="38" spans="1:4" ht="24.75" customHeight="1" thickBot="1" x14ac:dyDescent="0.25">
      <c r="A38" s="151" t="s">
        <v>472</v>
      </c>
      <c r="B38" s="155">
        <v>2</v>
      </c>
      <c r="C38" s="9" t="s">
        <v>473</v>
      </c>
      <c r="D38" s="159">
        <v>2620</v>
      </c>
    </row>
    <row r="39" spans="1:4" ht="18.75" customHeight="1" thickBot="1" x14ac:dyDescent="0.25">
      <c r="A39" s="151" t="s">
        <v>474</v>
      </c>
      <c r="B39" s="155">
        <v>2</v>
      </c>
      <c r="C39" s="9" t="s">
        <v>475</v>
      </c>
      <c r="D39" s="155" t="s">
        <v>469</v>
      </c>
    </row>
    <row r="40" spans="1:4" ht="42.75" customHeight="1" thickBot="1" x14ac:dyDescent="0.25">
      <c r="A40" s="151" t="s">
        <v>476</v>
      </c>
      <c r="B40" s="155">
        <v>16</v>
      </c>
      <c r="C40" s="9" t="s">
        <v>477</v>
      </c>
      <c r="D40" s="155" t="s">
        <v>469</v>
      </c>
    </row>
    <row r="41" spans="1:4" ht="34.5" customHeight="1" thickBot="1" x14ac:dyDescent="0.25">
      <c r="A41" s="151" t="s">
        <v>478</v>
      </c>
      <c r="B41" s="155" t="s">
        <v>479</v>
      </c>
      <c r="C41" s="9" t="s">
        <v>480</v>
      </c>
      <c r="D41" s="155" t="s">
        <v>469</v>
      </c>
    </row>
    <row r="42" spans="1:4" ht="36" customHeight="1" thickBot="1" x14ac:dyDescent="0.25">
      <c r="A42" s="151" t="s">
        <v>481</v>
      </c>
      <c r="B42" s="155" t="s">
        <v>482</v>
      </c>
      <c r="C42" s="9" t="s">
        <v>483</v>
      </c>
      <c r="D42" s="159">
        <v>5070</v>
      </c>
    </row>
    <row r="43" spans="1:4" ht="31.5" customHeight="1" thickBot="1" x14ac:dyDescent="0.25">
      <c r="A43" s="151" t="s">
        <v>484</v>
      </c>
      <c r="B43" s="155" t="s">
        <v>482</v>
      </c>
      <c r="C43" s="158" t="s">
        <v>485</v>
      </c>
      <c r="D43" s="155" t="s">
        <v>469</v>
      </c>
    </row>
    <row r="44" spans="1:4" ht="16.5" thickBot="1" x14ac:dyDescent="0.25">
      <c r="A44" s="151" t="s">
        <v>486</v>
      </c>
      <c r="B44" s="155" t="s">
        <v>482</v>
      </c>
      <c r="C44" s="9" t="s">
        <v>487</v>
      </c>
      <c r="D44" s="155" t="s">
        <v>469</v>
      </c>
    </row>
    <row r="45" spans="1:4" ht="32.25" thickBot="1" x14ac:dyDescent="0.25">
      <c r="A45" s="151" t="s">
        <v>488</v>
      </c>
      <c r="B45" s="245" t="s">
        <v>787</v>
      </c>
      <c r="C45" s="9" t="s">
        <v>788</v>
      </c>
      <c r="D45" s="155" t="s">
        <v>469</v>
      </c>
    </row>
    <row r="46" spans="1:4" ht="32.25" thickBot="1" x14ac:dyDescent="0.25">
      <c r="A46" s="151"/>
      <c r="B46" s="245" t="s">
        <v>787</v>
      </c>
      <c r="C46" s="157" t="s">
        <v>489</v>
      </c>
      <c r="D46" s="155" t="s">
        <v>469</v>
      </c>
    </row>
    <row r="47" spans="1:4" ht="32.25" thickBot="1" x14ac:dyDescent="0.25">
      <c r="A47" s="151"/>
      <c r="B47" s="245" t="s">
        <v>787</v>
      </c>
      <c r="C47" s="157" t="s">
        <v>490</v>
      </c>
      <c r="D47" s="155" t="s">
        <v>469</v>
      </c>
    </row>
    <row r="48" spans="1:4" ht="32.25" thickBot="1" x14ac:dyDescent="0.25">
      <c r="A48" s="151"/>
      <c r="B48" s="245" t="s">
        <v>787</v>
      </c>
      <c r="C48" s="157" t="s">
        <v>491</v>
      </c>
      <c r="D48" s="155" t="s">
        <v>469</v>
      </c>
    </row>
    <row r="49" spans="1:8" ht="32.25" thickBot="1" x14ac:dyDescent="0.25">
      <c r="A49" s="151"/>
      <c r="B49" s="245" t="s">
        <v>787</v>
      </c>
      <c r="C49" s="157" t="s">
        <v>492</v>
      </c>
      <c r="D49" s="155" t="s">
        <v>469</v>
      </c>
    </row>
    <row r="50" spans="1:8" ht="32.25" thickBot="1" x14ac:dyDescent="0.25">
      <c r="A50" s="151"/>
      <c r="B50" s="245" t="s">
        <v>787</v>
      </c>
      <c r="C50" s="157" t="s">
        <v>493</v>
      </c>
      <c r="D50" s="155" t="s">
        <v>469</v>
      </c>
    </row>
    <row r="52" spans="1:8" ht="16.5" thickBot="1" x14ac:dyDescent="0.3">
      <c r="A52" s="146"/>
    </row>
    <row r="53" spans="1:8" ht="31.5" x14ac:dyDescent="0.2">
      <c r="A53" s="160" t="s">
        <v>494</v>
      </c>
      <c r="B53" s="161" t="s">
        <v>495</v>
      </c>
      <c r="C53" s="162">
        <v>42780</v>
      </c>
    </row>
    <row r="54" spans="1:8" ht="15.75" x14ac:dyDescent="0.2">
      <c r="A54" s="163" t="s">
        <v>496</v>
      </c>
      <c r="B54" s="164" t="s">
        <v>495</v>
      </c>
      <c r="C54" s="165" t="s">
        <v>497</v>
      </c>
    </row>
    <row r="55" spans="1:8" ht="15.75" x14ac:dyDescent="0.2">
      <c r="A55" s="163" t="s">
        <v>498</v>
      </c>
      <c r="B55" s="164" t="s">
        <v>495</v>
      </c>
      <c r="C55" s="165" t="s">
        <v>499</v>
      </c>
    </row>
    <row r="56" spans="1:8" ht="15.75" x14ac:dyDescent="0.2">
      <c r="A56" s="166" t="s">
        <v>722</v>
      </c>
      <c r="B56" s="167" t="s">
        <v>495</v>
      </c>
      <c r="C56" s="168">
        <v>42780</v>
      </c>
    </row>
    <row r="57" spans="1:8" ht="31.5" x14ac:dyDescent="0.2">
      <c r="A57" s="169" t="s">
        <v>500</v>
      </c>
      <c r="B57" s="167" t="s">
        <v>495</v>
      </c>
      <c r="C57" s="168">
        <v>10695</v>
      </c>
    </row>
    <row r="58" spans="1:8" ht="16.5" thickBot="1" x14ac:dyDescent="0.25">
      <c r="A58" s="170" t="s">
        <v>501</v>
      </c>
      <c r="B58" s="171" t="s">
        <v>495</v>
      </c>
      <c r="C58" s="172">
        <v>32085</v>
      </c>
    </row>
    <row r="59" spans="1:8" ht="15.75" x14ac:dyDescent="0.25">
      <c r="A59" s="1"/>
      <c r="B59" s="14" t="s">
        <v>789</v>
      </c>
    </row>
    <row r="60" spans="1:8" ht="15.75" x14ac:dyDescent="0.25">
      <c r="A60" s="1"/>
    </row>
    <row r="61" spans="1:8" ht="15.75" x14ac:dyDescent="0.25">
      <c r="A61" s="1" t="s">
        <v>502</v>
      </c>
      <c r="D61" s="10" t="s">
        <v>503</v>
      </c>
      <c r="G61" s="1" t="s">
        <v>504</v>
      </c>
      <c r="H61" s="11" t="s">
        <v>785</v>
      </c>
    </row>
    <row r="63" spans="1:8" ht="15.75" x14ac:dyDescent="0.25">
      <c r="A63" s="15" t="s">
        <v>648</v>
      </c>
    </row>
    <row r="64" spans="1:8" ht="15.75" x14ac:dyDescent="0.25">
      <c r="A64" s="15" t="s">
        <v>649</v>
      </c>
    </row>
    <row r="65" spans="1:8" x14ac:dyDescent="0.2">
      <c r="H65" s="14" t="s">
        <v>0</v>
      </c>
    </row>
    <row r="66" spans="1:8" ht="18" x14ac:dyDescent="0.25">
      <c r="A66" s="203" t="s">
        <v>643</v>
      </c>
      <c r="E66" s="14" t="s">
        <v>0</v>
      </c>
    </row>
    <row r="67" spans="1:8" ht="15.75" x14ac:dyDescent="0.25">
      <c r="A67" s="15" t="s">
        <v>645</v>
      </c>
    </row>
    <row r="68" spans="1:8" ht="15.75" x14ac:dyDescent="0.25">
      <c r="A68" s="15" t="s">
        <v>644</v>
      </c>
    </row>
    <row r="69" spans="1:8" ht="15.75" x14ac:dyDescent="0.25">
      <c r="A69" s="15" t="s">
        <v>0</v>
      </c>
    </row>
    <row r="70" spans="1:8" ht="15.75" x14ac:dyDescent="0.25">
      <c r="A70" s="15" t="s">
        <v>646</v>
      </c>
      <c r="D70" s="14" t="s">
        <v>0</v>
      </c>
    </row>
    <row r="71" spans="1:8" ht="15.75" x14ac:dyDescent="0.25">
      <c r="A71" s="15" t="s">
        <v>647</v>
      </c>
      <c r="D71" s="14" t="s">
        <v>0</v>
      </c>
    </row>
    <row r="73" spans="1:8" ht="15.75" x14ac:dyDescent="0.25">
      <c r="A73" s="15" t="s">
        <v>790</v>
      </c>
    </row>
    <row r="74" spans="1:8" ht="15.75" x14ac:dyDescent="0.25">
      <c r="A74" s="15" t="s">
        <v>650</v>
      </c>
    </row>
    <row r="76" spans="1:8" x14ac:dyDescent="0.2">
      <c r="C76" s="77" t="s">
        <v>706</v>
      </c>
    </row>
  </sheetData>
  <sheetProtection sheet="1" objects="1" scenarios="1" selectLockedCells="1"/>
  <phoneticPr fontId="1" type="noConversion"/>
  <pageMargins left="0.75" right="0.75" top="1" bottom="1" header="0.5" footer="0.5"/>
  <pageSetup orientation="landscape" horizontalDpi="4294967295"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72"/>
  <sheetViews>
    <sheetView workbookViewId="0">
      <selection activeCell="O1" sqref="O1"/>
    </sheetView>
  </sheetViews>
  <sheetFormatPr defaultRowHeight="15" x14ac:dyDescent="0.2"/>
  <cols>
    <col min="1" max="1" width="29.85546875" style="185" customWidth="1"/>
    <col min="2" max="2" width="9.140625" style="14"/>
    <col min="3" max="3" width="13" style="14" customWidth="1"/>
    <col min="4" max="4" width="12.42578125" style="14" customWidth="1"/>
    <col min="5" max="8" width="9.140625" style="14"/>
    <col min="9" max="9" width="11" style="14" customWidth="1"/>
    <col min="10" max="16384" width="9.140625" style="14"/>
  </cols>
  <sheetData>
    <row r="1" spans="1:9" ht="18" x14ac:dyDescent="0.25">
      <c r="A1" s="246" t="s">
        <v>723</v>
      </c>
      <c r="C1" s="12"/>
      <c r="I1" s="13"/>
    </row>
    <row r="2" spans="1:9" ht="18" x14ac:dyDescent="0.25">
      <c r="A2" s="247"/>
    </row>
    <row r="3" spans="1:9" ht="18" x14ac:dyDescent="0.25">
      <c r="A3" s="246" t="s">
        <v>651</v>
      </c>
      <c r="C3" s="173"/>
    </row>
    <row r="4" spans="1:9" ht="15.75" x14ac:dyDescent="0.25">
      <c r="A4" s="174"/>
      <c r="C4" s="175"/>
    </row>
    <row r="5" spans="1:9" ht="15.75" x14ac:dyDescent="0.25">
      <c r="A5" s="176" t="s">
        <v>652</v>
      </c>
      <c r="C5" s="175"/>
    </row>
    <row r="6" spans="1:9" ht="15.75" x14ac:dyDescent="0.25">
      <c r="A6" s="176" t="s">
        <v>653</v>
      </c>
    </row>
    <row r="7" spans="1:9" ht="15.75" x14ac:dyDescent="0.25">
      <c r="A7" s="176" t="s">
        <v>654</v>
      </c>
    </row>
    <row r="11" spans="1:9" ht="15.75" x14ac:dyDescent="0.25">
      <c r="A11" s="176"/>
    </row>
    <row r="12" spans="1:9" ht="15.75" x14ac:dyDescent="0.25">
      <c r="A12" s="176"/>
    </row>
    <row r="13" spans="1:9" ht="15.75" x14ac:dyDescent="0.2">
      <c r="A13" s="177"/>
      <c r="B13" s="177"/>
      <c r="C13" s="178"/>
      <c r="D13" s="179"/>
      <c r="E13" s="89"/>
      <c r="F13" s="89"/>
      <c r="G13" s="89"/>
      <c r="H13" s="89"/>
    </row>
    <row r="14" spans="1:9" ht="15.75" x14ac:dyDescent="0.2">
      <c r="A14" s="177"/>
      <c r="B14" s="177"/>
      <c r="C14" s="178"/>
      <c r="D14" s="177"/>
      <c r="E14" s="89"/>
      <c r="F14" s="89"/>
      <c r="G14" s="89"/>
      <c r="H14" s="89"/>
    </row>
    <row r="15" spans="1:9" ht="15.75" x14ac:dyDescent="0.25">
      <c r="A15" s="180"/>
      <c r="B15" s="89"/>
      <c r="C15" s="89"/>
      <c r="D15" s="89"/>
      <c r="E15" s="89"/>
      <c r="F15" s="89"/>
      <c r="G15" s="89"/>
      <c r="H15" s="89"/>
    </row>
    <row r="16" spans="1:9" ht="15.75" x14ac:dyDescent="0.25">
      <c r="A16" s="180"/>
      <c r="B16" s="89"/>
      <c r="C16" s="89"/>
      <c r="D16" s="89"/>
      <c r="E16" s="89"/>
      <c r="F16" s="89"/>
      <c r="G16" s="89"/>
      <c r="H16" s="89"/>
    </row>
    <row r="17" spans="1:10" ht="15.75" x14ac:dyDescent="0.2">
      <c r="A17" s="174"/>
      <c r="B17" s="181"/>
      <c r="C17" s="182"/>
      <c r="D17" s="181"/>
      <c r="E17" s="182"/>
      <c r="F17" s="181"/>
      <c r="G17" s="182"/>
      <c r="H17" s="183"/>
    </row>
    <row r="18" spans="1:10" ht="15.75" x14ac:dyDescent="0.2">
      <c r="A18" s="174"/>
      <c r="B18" s="181"/>
      <c r="C18" s="182"/>
      <c r="D18" s="181"/>
      <c r="F18" s="181"/>
      <c r="G18" s="182"/>
      <c r="H18" s="181"/>
    </row>
    <row r="19" spans="1:10" ht="16.5" customHeight="1" x14ac:dyDescent="0.2">
      <c r="A19" s="184"/>
      <c r="B19" s="181"/>
      <c r="C19" s="182"/>
      <c r="D19" s="178"/>
      <c r="E19" s="182"/>
      <c r="F19" s="181"/>
      <c r="G19" s="182"/>
      <c r="H19" s="181"/>
    </row>
    <row r="20" spans="1:10" ht="15.75" x14ac:dyDescent="0.2">
      <c r="B20" s="181"/>
      <c r="C20" s="186"/>
      <c r="D20" s="181"/>
      <c r="E20" s="182"/>
      <c r="F20" s="177"/>
      <c r="G20" s="182"/>
      <c r="H20" s="181"/>
    </row>
    <row r="21" spans="1:10" ht="15.75" x14ac:dyDescent="0.25">
      <c r="A21" s="174"/>
      <c r="B21" s="181"/>
      <c r="C21" s="186"/>
      <c r="D21" s="181"/>
      <c r="E21" s="176" t="s">
        <v>660</v>
      </c>
      <c r="F21" s="181"/>
      <c r="G21" s="182"/>
      <c r="H21" s="181"/>
    </row>
    <row r="22" spans="1:10" ht="15.75" x14ac:dyDescent="0.2">
      <c r="A22" s="174"/>
      <c r="B22" s="181"/>
      <c r="C22" s="182"/>
      <c r="D22" s="178"/>
      <c r="E22" s="182"/>
      <c r="F22" s="181"/>
      <c r="G22" s="182"/>
      <c r="H22" s="181"/>
    </row>
    <row r="23" spans="1:10" ht="15.75" x14ac:dyDescent="0.2">
      <c r="A23" s="174"/>
      <c r="B23" s="181"/>
      <c r="C23" s="182"/>
      <c r="D23" s="181"/>
      <c r="E23" s="182"/>
      <c r="F23" s="177"/>
      <c r="G23" s="182"/>
      <c r="H23" s="181"/>
    </row>
    <row r="24" spans="1:10" ht="15.75" x14ac:dyDescent="0.25">
      <c r="A24" s="180"/>
      <c r="B24" s="89"/>
      <c r="C24" s="89"/>
      <c r="D24" s="89"/>
      <c r="E24" s="89"/>
      <c r="F24" s="89"/>
      <c r="G24" s="89"/>
      <c r="H24" s="89"/>
    </row>
    <row r="25" spans="1:10" ht="15.75" x14ac:dyDescent="0.2">
      <c r="A25" s="177"/>
      <c r="B25" s="177"/>
      <c r="C25" s="181"/>
      <c r="D25" s="181"/>
      <c r="E25" s="89"/>
      <c r="F25" s="89"/>
      <c r="G25" s="89"/>
      <c r="H25" s="89"/>
    </row>
    <row r="26" spans="1:10" x14ac:dyDescent="0.2">
      <c r="A26" s="174"/>
      <c r="B26" s="186"/>
      <c r="C26" s="174"/>
      <c r="D26" s="187"/>
      <c r="E26" s="89"/>
      <c r="F26" s="89"/>
      <c r="G26" s="89"/>
      <c r="H26" s="89"/>
    </row>
    <row r="27" spans="1:10" x14ac:dyDescent="0.2">
      <c r="A27" s="174"/>
      <c r="B27" s="186"/>
      <c r="C27" s="174"/>
      <c r="D27" s="186"/>
      <c r="E27" s="89"/>
      <c r="F27" s="89"/>
      <c r="G27" s="89"/>
      <c r="H27" s="89"/>
    </row>
    <row r="28" spans="1:10" ht="47.25" x14ac:dyDescent="0.2">
      <c r="A28" s="184" t="s">
        <v>556</v>
      </c>
      <c r="B28" s="186"/>
      <c r="C28" s="174"/>
      <c r="D28" s="186"/>
      <c r="E28" s="89"/>
      <c r="F28" s="89"/>
      <c r="G28" s="89"/>
      <c r="H28" s="89"/>
    </row>
    <row r="29" spans="1:10" x14ac:dyDescent="0.2">
      <c r="A29" s="174"/>
      <c r="B29" s="186"/>
      <c r="C29" s="174"/>
      <c r="D29" s="187"/>
      <c r="E29" s="89"/>
      <c r="F29" s="89"/>
      <c r="G29" s="89"/>
      <c r="H29" s="89"/>
    </row>
    <row r="30" spans="1:10" ht="15.75" x14ac:dyDescent="0.2">
      <c r="A30" s="184"/>
      <c r="B30" s="188"/>
      <c r="C30" s="174"/>
      <c r="D30" s="186"/>
      <c r="E30" s="89"/>
      <c r="F30" s="89"/>
      <c r="G30" s="89"/>
      <c r="H30" s="89"/>
    </row>
    <row r="31" spans="1:10" ht="15.75" x14ac:dyDescent="0.25">
      <c r="A31" s="174"/>
      <c r="B31" s="186"/>
      <c r="C31" s="174"/>
      <c r="D31" s="186"/>
      <c r="E31" s="89"/>
      <c r="F31" s="89"/>
      <c r="G31" s="89"/>
      <c r="H31" s="89"/>
      <c r="J31" s="21"/>
    </row>
    <row r="32" spans="1:10" ht="15.75" x14ac:dyDescent="0.2">
      <c r="A32" s="174"/>
      <c r="B32" s="177"/>
      <c r="C32" s="177"/>
      <c r="D32" s="186"/>
      <c r="E32" s="89"/>
      <c r="F32" s="89"/>
      <c r="G32" s="89"/>
      <c r="H32" s="89"/>
    </row>
    <row r="33" spans="1:8" ht="15.75" x14ac:dyDescent="0.2">
      <c r="A33" s="174"/>
      <c r="B33" s="177"/>
      <c r="C33" s="177"/>
      <c r="D33" s="186"/>
      <c r="E33" s="89"/>
      <c r="F33" s="89"/>
      <c r="G33" s="89"/>
      <c r="H33" s="89"/>
    </row>
    <row r="34" spans="1:8" ht="15.75" x14ac:dyDescent="0.2">
      <c r="A34" s="174"/>
      <c r="B34" s="177"/>
      <c r="C34" s="177"/>
      <c r="D34" s="186"/>
      <c r="E34" s="89"/>
      <c r="F34" s="89"/>
      <c r="G34" s="89"/>
      <c r="H34" s="89"/>
    </row>
    <row r="35" spans="1:8" ht="15.75" x14ac:dyDescent="0.2">
      <c r="A35" s="174"/>
      <c r="B35" s="177"/>
      <c r="C35" s="177"/>
      <c r="D35" s="186"/>
      <c r="E35" s="89"/>
      <c r="F35" s="89"/>
      <c r="G35" s="89"/>
      <c r="H35" s="89"/>
    </row>
    <row r="36" spans="1:8" ht="15.75" x14ac:dyDescent="0.2">
      <c r="A36" s="174"/>
      <c r="B36" s="177"/>
      <c r="C36" s="177"/>
      <c r="D36" s="186"/>
      <c r="E36" s="89"/>
      <c r="F36" s="89"/>
      <c r="G36" s="89"/>
      <c r="H36" s="89"/>
    </row>
    <row r="37" spans="1:8" ht="15.75" x14ac:dyDescent="0.2">
      <c r="A37" s="174"/>
      <c r="B37" s="177"/>
      <c r="C37" s="177"/>
      <c r="D37" s="186"/>
      <c r="E37" s="89"/>
      <c r="F37" s="89"/>
      <c r="G37" s="89"/>
      <c r="H37" s="89"/>
    </row>
    <row r="38" spans="1:8" ht="15.75" x14ac:dyDescent="0.2">
      <c r="A38" s="174"/>
      <c r="B38" s="177"/>
      <c r="C38" s="177"/>
      <c r="D38" s="186"/>
      <c r="E38" s="89"/>
      <c r="F38" s="89"/>
      <c r="G38" s="89"/>
      <c r="H38" s="89"/>
    </row>
    <row r="39" spans="1:8" ht="15.75" x14ac:dyDescent="0.25">
      <c r="A39" s="180"/>
      <c r="B39" s="89"/>
      <c r="C39" s="89"/>
      <c r="D39" s="89"/>
      <c r="E39" s="89"/>
      <c r="F39" s="89"/>
      <c r="G39" s="89"/>
      <c r="H39" s="89"/>
    </row>
    <row r="40" spans="1:8" x14ac:dyDescent="0.2">
      <c r="A40" s="174"/>
      <c r="B40" s="186"/>
      <c r="C40" s="189"/>
      <c r="D40" s="89"/>
      <c r="E40" s="89"/>
      <c r="F40" s="89"/>
      <c r="G40" s="89"/>
      <c r="H40" s="89"/>
    </row>
    <row r="41" spans="1:8" x14ac:dyDescent="0.2">
      <c r="A41" s="174"/>
      <c r="B41" s="186"/>
      <c r="C41" s="174"/>
      <c r="D41" s="89"/>
      <c r="E41" s="89"/>
      <c r="F41" s="89"/>
      <c r="G41" s="89"/>
      <c r="H41" s="89"/>
    </row>
    <row r="42" spans="1:8" ht="15.75" x14ac:dyDescent="0.25">
      <c r="A42" s="176" t="s">
        <v>669</v>
      </c>
      <c r="B42" s="186"/>
      <c r="C42" s="174"/>
      <c r="D42" s="89"/>
      <c r="E42" s="89"/>
      <c r="F42" s="89"/>
      <c r="G42" s="89"/>
      <c r="H42" s="89"/>
    </row>
    <row r="43" spans="1:8" ht="15.75" x14ac:dyDescent="0.25">
      <c r="A43" s="176" t="s">
        <v>670</v>
      </c>
      <c r="B43" s="181"/>
      <c r="C43" s="190"/>
      <c r="D43" s="89"/>
      <c r="E43" s="89"/>
      <c r="F43" s="89"/>
      <c r="G43" s="89"/>
      <c r="H43" s="89"/>
    </row>
    <row r="44" spans="1:8" ht="24" customHeight="1" x14ac:dyDescent="0.2">
      <c r="B44" s="181"/>
      <c r="C44" s="190"/>
      <c r="D44" s="89"/>
      <c r="E44" s="89"/>
      <c r="F44" s="89"/>
      <c r="G44" s="89"/>
      <c r="H44" s="89"/>
    </row>
    <row r="45" spans="1:8" ht="24" customHeight="1" x14ac:dyDescent="0.2">
      <c r="B45" s="181"/>
      <c r="C45" s="190"/>
      <c r="D45" s="89"/>
      <c r="E45" s="89"/>
      <c r="F45" s="89"/>
      <c r="G45" s="89"/>
      <c r="H45" s="89"/>
    </row>
    <row r="46" spans="1:8" x14ac:dyDescent="0.2">
      <c r="A46" s="191"/>
      <c r="B46" s="89"/>
      <c r="C46" s="89"/>
      <c r="D46" s="89"/>
      <c r="E46" s="89"/>
      <c r="F46" s="89"/>
      <c r="G46" s="89"/>
      <c r="H46" s="89"/>
    </row>
    <row r="47" spans="1:8" ht="15.75" x14ac:dyDescent="0.25">
      <c r="A47" s="191"/>
      <c r="B47" s="89"/>
      <c r="C47" s="192"/>
      <c r="D47" s="193"/>
      <c r="E47" s="194" t="s">
        <v>695</v>
      </c>
      <c r="F47" s="89"/>
      <c r="G47" s="89"/>
      <c r="H47" s="89"/>
    </row>
    <row r="48" spans="1:8" ht="15.75" x14ac:dyDescent="0.25">
      <c r="A48" s="191"/>
      <c r="B48" s="195"/>
      <c r="C48" s="89"/>
      <c r="D48" s="89"/>
      <c r="E48" s="194" t="s">
        <v>671</v>
      </c>
      <c r="F48" s="89"/>
      <c r="G48" s="89"/>
      <c r="H48" s="89"/>
    </row>
    <row r="49" spans="1:8" ht="15.75" x14ac:dyDescent="0.25">
      <c r="A49" s="191"/>
      <c r="B49" s="89"/>
      <c r="C49" s="89"/>
      <c r="D49" s="89"/>
      <c r="E49" s="194" t="s">
        <v>672</v>
      </c>
      <c r="F49" s="89"/>
      <c r="G49" s="89"/>
      <c r="H49" s="89"/>
    </row>
    <row r="50" spans="1:8" x14ac:dyDescent="0.2">
      <c r="A50" s="191"/>
      <c r="B50" s="89"/>
      <c r="C50" s="89"/>
      <c r="D50" s="89"/>
      <c r="E50" s="89"/>
      <c r="F50" s="89"/>
      <c r="G50" s="89"/>
      <c r="H50" s="89"/>
    </row>
    <row r="51" spans="1:8" x14ac:dyDescent="0.2">
      <c r="A51" s="191"/>
      <c r="B51" s="89"/>
      <c r="C51" s="89"/>
      <c r="D51" s="89"/>
      <c r="E51" s="89"/>
      <c r="F51" s="89"/>
      <c r="G51" s="89"/>
      <c r="H51" s="89"/>
    </row>
    <row r="52" spans="1:8" x14ac:dyDescent="0.2">
      <c r="A52" s="191"/>
      <c r="B52" s="89"/>
      <c r="C52" s="89"/>
      <c r="D52" s="89"/>
      <c r="E52" s="89"/>
      <c r="F52" s="89"/>
      <c r="G52" s="89"/>
      <c r="H52" s="89"/>
    </row>
    <row r="53" spans="1:8" ht="15.75" x14ac:dyDescent="0.25">
      <c r="A53" s="191"/>
      <c r="B53" s="89"/>
      <c r="C53" s="89"/>
      <c r="D53" s="89"/>
      <c r="E53" s="194" t="s">
        <v>683</v>
      </c>
      <c r="F53" s="89"/>
      <c r="G53" s="89"/>
      <c r="H53" s="89"/>
    </row>
    <row r="54" spans="1:8" ht="15.75" x14ac:dyDescent="0.25">
      <c r="A54" s="191"/>
      <c r="B54" s="89"/>
      <c r="C54" s="89"/>
      <c r="D54" s="89"/>
      <c r="E54" s="194" t="s">
        <v>687</v>
      </c>
      <c r="F54" s="89"/>
      <c r="G54" s="89"/>
      <c r="H54" s="89"/>
    </row>
    <row r="55" spans="1:8" ht="15.75" x14ac:dyDescent="0.25">
      <c r="A55" s="191"/>
      <c r="B55" s="89"/>
      <c r="C55" s="89"/>
      <c r="D55" s="89"/>
      <c r="E55" s="194" t="s">
        <v>688</v>
      </c>
      <c r="F55" s="89"/>
      <c r="G55" s="89"/>
      <c r="H55" s="89"/>
    </row>
    <row r="56" spans="1:8" x14ac:dyDescent="0.2">
      <c r="A56" s="191"/>
      <c r="B56" s="89"/>
      <c r="C56" s="89"/>
      <c r="D56" s="89"/>
      <c r="F56" s="89"/>
      <c r="G56" s="89"/>
      <c r="H56" s="89"/>
    </row>
    <row r="57" spans="1:8" ht="15.75" x14ac:dyDescent="0.25">
      <c r="A57" s="191"/>
      <c r="B57" s="89"/>
      <c r="C57" s="89"/>
      <c r="D57" s="89"/>
      <c r="E57" s="196" t="s">
        <v>684</v>
      </c>
      <c r="F57" s="89"/>
      <c r="G57" s="89"/>
      <c r="H57" s="89"/>
    </row>
    <row r="58" spans="1:8" ht="15.75" x14ac:dyDescent="0.25">
      <c r="A58" s="191"/>
      <c r="B58" s="89"/>
      <c r="C58" s="89"/>
      <c r="D58" s="89"/>
      <c r="E58" s="196" t="s">
        <v>685</v>
      </c>
      <c r="F58" s="89"/>
      <c r="G58" s="89"/>
      <c r="H58" s="89"/>
    </row>
    <row r="62" spans="1:8" ht="15.75" x14ac:dyDescent="0.25">
      <c r="E62" s="22" t="s">
        <v>673</v>
      </c>
    </row>
    <row r="63" spans="1:8" ht="15.75" x14ac:dyDescent="0.25">
      <c r="E63" s="15" t="s">
        <v>689</v>
      </c>
    </row>
    <row r="64" spans="1:8" ht="15.75" x14ac:dyDescent="0.25">
      <c r="E64" s="15" t="s">
        <v>674</v>
      </c>
    </row>
    <row r="65" spans="5:10" ht="15.75" x14ac:dyDescent="0.25">
      <c r="E65" s="15" t="s">
        <v>675</v>
      </c>
    </row>
    <row r="66" spans="5:10" ht="15.75" x14ac:dyDescent="0.25">
      <c r="J66" s="21"/>
    </row>
    <row r="94" spans="1:6" ht="15.75" x14ac:dyDescent="0.25">
      <c r="A94" s="176" t="s">
        <v>680</v>
      </c>
    </row>
    <row r="95" spans="1:6" ht="15.75" x14ac:dyDescent="0.25">
      <c r="A95" s="176" t="s">
        <v>682</v>
      </c>
      <c r="F95" s="15" t="s">
        <v>696</v>
      </c>
    </row>
    <row r="96" spans="1:6" ht="15.75" x14ac:dyDescent="0.25">
      <c r="A96" s="176" t="s">
        <v>681</v>
      </c>
      <c r="F96" s="176" t="s">
        <v>676</v>
      </c>
    </row>
    <row r="97" spans="2:6" ht="15.75" x14ac:dyDescent="0.25">
      <c r="F97" s="15" t="s">
        <v>677</v>
      </c>
    </row>
    <row r="98" spans="2:6" ht="15.75" x14ac:dyDescent="0.25">
      <c r="F98" s="15" t="s">
        <v>678</v>
      </c>
    </row>
    <row r="99" spans="2:6" ht="15.75" x14ac:dyDescent="0.25">
      <c r="F99" s="15" t="s">
        <v>679</v>
      </c>
    </row>
    <row r="101" spans="2:6" ht="15.75" x14ac:dyDescent="0.25">
      <c r="B101" s="176" t="s">
        <v>555</v>
      </c>
    </row>
    <row r="162" spans="1:4" ht="15.75" x14ac:dyDescent="0.25">
      <c r="A162" s="18"/>
      <c r="B162" s="18"/>
      <c r="D162" s="36" t="s">
        <v>686</v>
      </c>
    </row>
    <row r="192" spans="1:1" ht="15.75" x14ac:dyDescent="0.25">
      <c r="A192" s="22" t="s">
        <v>658</v>
      </c>
    </row>
    <row r="193" spans="1:10" ht="15.75" x14ac:dyDescent="0.25">
      <c r="A193" s="176" t="s">
        <v>659</v>
      </c>
    </row>
    <row r="196" spans="1:10" ht="15.75" x14ac:dyDescent="0.25">
      <c r="J196" s="21"/>
    </row>
    <row r="225" spans="3:10" x14ac:dyDescent="0.2">
      <c r="C225" s="14" t="s">
        <v>706</v>
      </c>
    </row>
    <row r="233" spans="3:10" ht="15.75" x14ac:dyDescent="0.25">
      <c r="J233" s="21"/>
    </row>
    <row r="272" spans="10:10" ht="15.75" x14ac:dyDescent="0.25">
      <c r="J272" s="21" t="s">
        <v>0</v>
      </c>
    </row>
  </sheetData>
  <sheetProtection sheet="1" objects="1" scenarios="1" selectLockedCells="1"/>
  <phoneticPr fontId="1" type="noConversion"/>
  <pageMargins left="0.75" right="0.75" top="1" bottom="1" header="0.5" footer="0.5"/>
  <pageSetup orientation="landscape" horizontalDpi="4294967295"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AAB7-54AC-4DBE-927D-566CB61F9F8E}">
  <dimension ref="B1:T63"/>
  <sheetViews>
    <sheetView topLeftCell="A21" workbookViewId="0">
      <selection activeCell="J52" sqref="J52"/>
    </sheetView>
  </sheetViews>
  <sheetFormatPr defaultRowHeight="12.75" x14ac:dyDescent="0.2"/>
  <cols>
    <col min="1" max="1" width="5.140625" customWidth="1"/>
    <col min="2" max="2" width="22.7109375" customWidth="1"/>
  </cols>
  <sheetData>
    <row r="1" spans="2:20" ht="18" x14ac:dyDescent="0.25">
      <c r="B1" s="197" t="s">
        <v>731</v>
      </c>
      <c r="C1" s="14"/>
      <c r="D1" s="22"/>
      <c r="E1" s="205"/>
      <c r="F1" s="36" t="s">
        <v>0</v>
      </c>
      <c r="G1" s="17"/>
      <c r="H1" s="17"/>
      <c r="I1" s="17"/>
      <c r="J1" s="17"/>
      <c r="K1" s="17"/>
      <c r="L1" s="17"/>
      <c r="M1" s="17"/>
      <c r="N1" s="17"/>
      <c r="O1" s="17"/>
      <c r="P1" s="17"/>
      <c r="Q1" s="17"/>
      <c r="R1" s="17"/>
      <c r="S1" s="17"/>
      <c r="T1" s="14"/>
    </row>
    <row r="2" spans="2:20" ht="15" x14ac:dyDescent="0.2">
      <c r="B2" s="206"/>
      <c r="C2" s="14"/>
      <c r="D2" s="14"/>
      <c r="E2" s="14"/>
      <c r="F2" s="14"/>
      <c r="G2" s="17"/>
      <c r="H2" s="17"/>
      <c r="I2" s="17"/>
      <c r="J2" s="17"/>
      <c r="K2" s="17"/>
      <c r="L2" s="17"/>
      <c r="M2" s="17"/>
      <c r="N2" s="17"/>
      <c r="O2" s="17"/>
      <c r="P2" s="17"/>
      <c r="Q2" s="17"/>
      <c r="R2" s="17"/>
      <c r="S2" s="17"/>
      <c r="T2" s="14"/>
    </row>
    <row r="3" spans="2:20" ht="15" x14ac:dyDescent="0.2">
      <c r="B3" s="14"/>
      <c r="C3" s="14"/>
      <c r="D3" s="14"/>
      <c r="E3" s="14"/>
      <c r="F3" s="14"/>
      <c r="G3" s="14"/>
      <c r="H3" s="14"/>
      <c r="I3" s="17"/>
      <c r="J3" s="17"/>
      <c r="K3" s="17"/>
      <c r="L3" s="17"/>
      <c r="M3" s="17"/>
      <c r="N3" s="17"/>
      <c r="O3" s="17"/>
      <c r="P3" s="17"/>
      <c r="Q3" s="17"/>
      <c r="R3" s="17"/>
      <c r="S3" s="17"/>
      <c r="T3" s="14"/>
    </row>
    <row r="4" spans="2:20" ht="15.75" x14ac:dyDescent="0.25">
      <c r="B4" s="22" t="s">
        <v>732</v>
      </c>
      <c r="C4" s="20"/>
      <c r="D4" s="207"/>
      <c r="E4" s="20"/>
      <c r="F4" s="20"/>
      <c r="G4" s="20"/>
      <c r="H4" s="20"/>
      <c r="I4" s="208"/>
      <c r="J4" s="208"/>
      <c r="K4" s="208"/>
      <c r="L4" s="208"/>
      <c r="M4" s="208"/>
      <c r="N4" s="208"/>
      <c r="O4" s="208"/>
      <c r="P4" s="208"/>
      <c r="Q4" s="208"/>
      <c r="R4" s="17"/>
      <c r="S4" s="17"/>
      <c r="T4" s="14"/>
    </row>
    <row r="5" spans="2:20" ht="15.75" x14ac:dyDescent="0.25">
      <c r="B5" s="21" t="s">
        <v>135</v>
      </c>
      <c r="C5" s="20" t="s">
        <v>733</v>
      </c>
      <c r="D5" s="207"/>
      <c r="E5" s="20"/>
      <c r="F5" s="20"/>
      <c r="G5" s="20"/>
      <c r="H5" s="20"/>
      <c r="I5" s="208"/>
      <c r="J5" s="208"/>
      <c r="K5" s="208"/>
      <c r="L5" s="208"/>
      <c r="M5" s="208"/>
      <c r="N5" s="208"/>
      <c r="O5" s="208"/>
      <c r="P5" s="208"/>
      <c r="Q5" s="208"/>
      <c r="R5" s="17"/>
      <c r="S5" s="17"/>
      <c r="T5" s="14"/>
    </row>
    <row r="6" spans="2:20" ht="15.75" x14ac:dyDescent="0.25">
      <c r="B6" s="21" t="s">
        <v>136</v>
      </c>
      <c r="C6" s="20" t="s">
        <v>734</v>
      </c>
      <c r="D6" s="20"/>
      <c r="E6" s="20"/>
      <c r="F6" s="20"/>
      <c r="G6" s="20"/>
      <c r="H6" s="20"/>
      <c r="I6" s="208"/>
      <c r="J6" s="208"/>
      <c r="K6" s="208"/>
      <c r="L6" s="208"/>
      <c r="M6" s="208"/>
      <c r="N6" s="208"/>
      <c r="O6" s="208"/>
      <c r="P6" s="208"/>
      <c r="Q6" s="208"/>
      <c r="R6" s="17"/>
      <c r="S6" s="17"/>
      <c r="T6" s="14"/>
    </row>
    <row r="7" spans="2:20" ht="15.75" x14ac:dyDescent="0.25">
      <c r="B7" s="21" t="s">
        <v>137</v>
      </c>
      <c r="C7" s="20" t="s">
        <v>735</v>
      </c>
      <c r="D7" s="20"/>
      <c r="E7" s="20"/>
      <c r="F7" s="20"/>
      <c r="G7" s="20"/>
      <c r="H7" s="20"/>
      <c r="I7" s="208"/>
      <c r="J7" s="208"/>
      <c r="K7" s="208"/>
      <c r="L7" s="208"/>
      <c r="M7" s="208"/>
      <c r="N7" s="208"/>
      <c r="O7" s="208"/>
      <c r="P7" s="208"/>
      <c r="Q7" s="208"/>
      <c r="R7" s="17"/>
      <c r="S7" s="17"/>
      <c r="T7" s="14"/>
    </row>
    <row r="8" spans="2:20" ht="15.75" x14ac:dyDescent="0.25">
      <c r="B8" s="21" t="s">
        <v>138</v>
      </c>
      <c r="C8" s="20" t="s">
        <v>736</v>
      </c>
      <c r="D8" s="20"/>
      <c r="E8" s="20" t="s">
        <v>737</v>
      </c>
      <c r="F8" s="209"/>
      <c r="G8" s="208"/>
      <c r="H8" s="208"/>
      <c r="I8" s="208"/>
      <c r="J8" s="208"/>
      <c r="K8" s="208"/>
      <c r="L8" s="208"/>
      <c r="M8" s="208"/>
      <c r="N8" s="208"/>
      <c r="O8" s="208"/>
      <c r="P8" s="208"/>
      <c r="Q8" s="208"/>
      <c r="R8" s="17"/>
      <c r="S8" s="17"/>
      <c r="T8" s="14"/>
    </row>
    <row r="9" spans="2:20" ht="15.75" x14ac:dyDescent="0.25">
      <c r="B9" s="22" t="s">
        <v>738</v>
      </c>
      <c r="C9" s="20"/>
      <c r="D9" s="20"/>
      <c r="E9" s="210" t="s">
        <v>739</v>
      </c>
      <c r="F9" s="208"/>
      <c r="G9" s="208"/>
      <c r="H9" s="208"/>
      <c r="I9" s="210" t="s">
        <v>740</v>
      </c>
      <c r="J9" s="208"/>
      <c r="K9" s="208"/>
      <c r="L9" s="208"/>
      <c r="M9" s="208"/>
      <c r="N9" s="208"/>
      <c r="O9" s="208"/>
      <c r="P9" s="208"/>
      <c r="Q9" s="208"/>
      <c r="R9" s="17"/>
      <c r="S9" s="17"/>
      <c r="T9" s="14"/>
    </row>
    <row r="10" spans="2:20" ht="15.75" x14ac:dyDescent="0.25">
      <c r="B10" s="21" t="s">
        <v>144</v>
      </c>
      <c r="C10" s="20" t="s">
        <v>733</v>
      </c>
      <c r="D10" s="20"/>
      <c r="E10" s="14"/>
      <c r="F10" s="14"/>
      <c r="G10" s="14"/>
      <c r="H10" s="14"/>
      <c r="I10" s="14"/>
      <c r="J10" s="14"/>
      <c r="K10" s="208"/>
      <c r="L10" s="208"/>
      <c r="M10" s="208"/>
      <c r="N10" s="208"/>
      <c r="O10" s="208"/>
      <c r="P10" s="208"/>
      <c r="Q10" s="208"/>
      <c r="R10" s="17"/>
      <c r="S10" s="17"/>
      <c r="T10" s="14"/>
    </row>
    <row r="11" spans="2:20" ht="15.75" x14ac:dyDescent="0.25">
      <c r="B11" s="21" t="s">
        <v>741</v>
      </c>
      <c r="C11" s="20" t="s">
        <v>734</v>
      </c>
      <c r="D11" s="20"/>
      <c r="E11" s="75"/>
      <c r="F11" s="211"/>
      <c r="G11" s="208"/>
      <c r="H11" s="208"/>
      <c r="I11" s="208"/>
      <c r="J11" s="208"/>
      <c r="K11" s="208"/>
      <c r="L11" s="208"/>
      <c r="M11" s="208"/>
      <c r="N11" s="208"/>
      <c r="O11" s="208"/>
      <c r="P11" s="208"/>
      <c r="Q11" s="208"/>
      <c r="R11" s="17"/>
      <c r="S11" s="17"/>
      <c r="T11" s="14"/>
    </row>
    <row r="12" spans="2:20" ht="15.75" x14ac:dyDescent="0.25">
      <c r="B12" s="21" t="s">
        <v>742</v>
      </c>
      <c r="C12" s="20" t="s">
        <v>743</v>
      </c>
      <c r="D12" s="20"/>
      <c r="E12" s="212"/>
      <c r="F12" s="213"/>
      <c r="G12" s="208"/>
      <c r="H12" s="208"/>
      <c r="I12" s="208"/>
      <c r="J12" s="208"/>
      <c r="K12" s="208"/>
      <c r="L12" s="208"/>
      <c r="M12" s="208"/>
      <c r="N12" s="208"/>
      <c r="O12" s="208"/>
      <c r="P12" s="208"/>
      <c r="Q12" s="208"/>
      <c r="R12" s="75"/>
      <c r="S12" s="17"/>
      <c r="T12" s="14"/>
    </row>
    <row r="13" spans="2:20" ht="15.75" x14ac:dyDescent="0.25">
      <c r="B13" s="19" t="s">
        <v>744</v>
      </c>
      <c r="C13" s="20"/>
      <c r="D13" s="20"/>
      <c r="E13" s="75"/>
      <c r="F13" s="211"/>
      <c r="G13" s="208"/>
      <c r="H13" s="208"/>
      <c r="I13" s="208"/>
      <c r="J13" s="208"/>
      <c r="K13" s="208"/>
      <c r="L13" s="208"/>
      <c r="M13" s="208"/>
      <c r="N13" s="208"/>
      <c r="O13" s="208"/>
      <c r="P13" s="208"/>
      <c r="Q13" s="208"/>
      <c r="R13" s="75"/>
      <c r="S13" s="17"/>
      <c r="T13" s="14"/>
    </row>
    <row r="14" spans="2:20" ht="15.75" x14ac:dyDescent="0.25">
      <c r="B14" s="20"/>
      <c r="C14" s="20"/>
      <c r="D14" s="20"/>
      <c r="E14" s="212"/>
      <c r="F14" s="214"/>
      <c r="G14" s="208"/>
      <c r="H14" s="208"/>
      <c r="I14" s="208"/>
      <c r="J14" s="208"/>
      <c r="K14" s="208"/>
      <c r="L14" s="208"/>
      <c r="M14" s="208"/>
      <c r="N14" s="208"/>
      <c r="O14" s="208"/>
      <c r="P14" s="208"/>
      <c r="Q14" s="208"/>
      <c r="R14" s="75"/>
      <c r="S14" s="215"/>
      <c r="T14" s="14"/>
    </row>
    <row r="15" spans="2:20" ht="15.75" x14ac:dyDescent="0.25">
      <c r="B15" s="20"/>
      <c r="C15" s="208"/>
      <c r="D15" s="20"/>
      <c r="E15" s="20"/>
      <c r="F15" s="20"/>
      <c r="G15" s="20"/>
      <c r="H15" s="20"/>
      <c r="I15" s="20"/>
      <c r="J15" s="208"/>
      <c r="K15" s="208"/>
      <c r="L15" s="208"/>
      <c r="M15" s="208"/>
      <c r="N15" s="208"/>
      <c r="O15" s="208"/>
      <c r="P15" s="208"/>
      <c r="Q15" s="208"/>
      <c r="R15" s="75"/>
      <c r="S15" s="216"/>
      <c r="T15" s="14"/>
    </row>
    <row r="16" spans="2:20" ht="15.75" x14ac:dyDescent="0.25">
      <c r="B16" s="20" t="s">
        <v>745</v>
      </c>
      <c r="C16" s="208"/>
      <c r="D16" s="20"/>
      <c r="E16" s="208"/>
      <c r="F16" s="208"/>
      <c r="G16" s="208"/>
      <c r="H16" s="208"/>
      <c r="I16" s="208"/>
      <c r="J16" s="208"/>
      <c r="K16" s="208"/>
      <c r="L16" s="208"/>
      <c r="M16" s="208"/>
      <c r="N16" s="208"/>
      <c r="O16" s="208"/>
      <c r="P16" s="208"/>
      <c r="Q16" s="208"/>
      <c r="R16" s="75"/>
      <c r="S16" s="216"/>
      <c r="T16" s="14"/>
    </row>
    <row r="17" spans="2:20" ht="15.75" x14ac:dyDescent="0.25">
      <c r="B17" s="208"/>
      <c r="C17" s="208" t="s">
        <v>746</v>
      </c>
      <c r="D17" s="20"/>
      <c r="E17" s="208"/>
      <c r="F17" s="208"/>
      <c r="G17" s="208"/>
      <c r="H17" s="208"/>
      <c r="I17" s="208"/>
      <c r="J17" s="208"/>
      <c r="K17" s="208"/>
      <c r="L17" s="208"/>
      <c r="M17" s="208"/>
      <c r="N17" s="208"/>
      <c r="O17" s="208"/>
      <c r="P17" s="208"/>
      <c r="Q17" s="208"/>
      <c r="R17" s="75"/>
      <c r="S17" s="215"/>
      <c r="T17" s="14"/>
    </row>
    <row r="18" spans="2:20" ht="15.75" x14ac:dyDescent="0.25">
      <c r="B18" s="208"/>
      <c r="C18" s="208" t="s">
        <v>747</v>
      </c>
      <c r="D18" s="20"/>
      <c r="E18" s="208"/>
      <c r="F18" s="208"/>
      <c r="G18" s="208"/>
      <c r="H18" s="208"/>
      <c r="I18" s="208"/>
      <c r="J18" s="208"/>
      <c r="K18" s="208"/>
      <c r="L18" s="208"/>
      <c r="M18" s="208"/>
      <c r="N18" s="208"/>
      <c r="O18" s="208"/>
      <c r="P18" s="208"/>
      <c r="Q18" s="208"/>
      <c r="R18" s="17"/>
      <c r="S18" s="215"/>
      <c r="T18" s="14"/>
    </row>
    <row r="19" spans="2:20" ht="15.75" x14ac:dyDescent="0.25">
      <c r="B19" s="15"/>
      <c r="C19" s="208"/>
      <c r="D19" s="20"/>
      <c r="E19" s="208"/>
      <c r="F19" s="208"/>
      <c r="G19" s="208"/>
      <c r="H19" s="208"/>
      <c r="I19" s="208"/>
      <c r="J19" s="208"/>
      <c r="K19" s="208"/>
      <c r="L19" s="208"/>
      <c r="M19" s="208"/>
      <c r="N19" s="208"/>
      <c r="O19" s="208"/>
      <c r="P19" s="208"/>
      <c r="Q19" s="208"/>
      <c r="R19" s="17"/>
      <c r="S19" s="216"/>
      <c r="T19" s="14"/>
    </row>
    <row r="20" spans="2:20" ht="15.75" x14ac:dyDescent="0.25">
      <c r="B20" s="22"/>
      <c r="C20" s="208"/>
      <c r="D20" s="20"/>
      <c r="E20" s="208"/>
      <c r="F20" s="208"/>
      <c r="G20" s="208"/>
      <c r="H20" s="208"/>
      <c r="I20" s="208"/>
      <c r="J20" s="208"/>
      <c r="K20" s="208"/>
      <c r="L20" s="208"/>
      <c r="M20" s="208"/>
      <c r="N20" s="208"/>
      <c r="O20" s="208"/>
      <c r="P20" s="208"/>
      <c r="Q20" s="208"/>
      <c r="R20" s="17"/>
      <c r="S20" s="216"/>
      <c r="T20" s="14"/>
    </row>
    <row r="21" spans="2:20" ht="15.75" x14ac:dyDescent="0.25">
      <c r="B21" s="22"/>
      <c r="C21" s="208"/>
      <c r="D21" s="20"/>
      <c r="E21" s="208"/>
      <c r="F21" s="208"/>
      <c r="G21" s="208"/>
      <c r="H21" s="208"/>
      <c r="I21" s="208"/>
      <c r="J21" s="208"/>
      <c r="K21" s="208"/>
      <c r="L21" s="208"/>
      <c r="M21" s="208"/>
      <c r="N21" s="208"/>
      <c r="O21" s="208"/>
      <c r="P21" s="208"/>
      <c r="Q21" s="208"/>
      <c r="R21" s="17"/>
      <c r="S21" s="215"/>
      <c r="T21" s="14"/>
    </row>
    <row r="22" spans="2:20" ht="15" x14ac:dyDescent="0.2">
      <c r="B22" s="20"/>
      <c r="C22" s="208"/>
      <c r="D22" s="20"/>
      <c r="E22" s="208"/>
      <c r="F22" s="208"/>
      <c r="G22" s="208"/>
      <c r="H22" s="208"/>
      <c r="I22" s="208"/>
      <c r="J22" s="208"/>
      <c r="K22" s="208"/>
      <c r="L22" s="208"/>
      <c r="M22" s="208"/>
      <c r="N22" s="208"/>
      <c r="O22" s="208"/>
      <c r="P22" s="208"/>
      <c r="Q22" s="208"/>
      <c r="R22" s="17"/>
      <c r="S22" s="17"/>
      <c r="T22" s="14"/>
    </row>
    <row r="23" spans="2:20" ht="15" x14ac:dyDescent="0.2">
      <c r="B23" s="208"/>
      <c r="C23" s="208"/>
      <c r="D23" s="20"/>
      <c r="E23" s="208"/>
      <c r="F23" s="208"/>
      <c r="G23" s="208"/>
      <c r="H23" s="208"/>
      <c r="I23" s="208"/>
      <c r="J23" s="208"/>
      <c r="K23" s="208"/>
      <c r="L23" s="208"/>
      <c r="M23" s="208"/>
      <c r="N23" s="208"/>
      <c r="O23" s="208"/>
      <c r="P23" s="208"/>
      <c r="Q23" s="208"/>
      <c r="R23" s="17"/>
      <c r="S23" s="17"/>
      <c r="T23" s="14"/>
    </row>
    <row r="24" spans="2:20" ht="15" x14ac:dyDescent="0.2">
      <c r="B24" s="20"/>
      <c r="C24" s="20"/>
      <c r="D24" s="20"/>
      <c r="E24" s="208"/>
      <c r="F24" s="208"/>
      <c r="G24" s="208"/>
      <c r="H24" s="208"/>
      <c r="I24" s="208"/>
      <c r="J24" s="208"/>
      <c r="K24" s="208"/>
      <c r="L24" s="208"/>
      <c r="M24" s="208"/>
      <c r="N24" s="208"/>
      <c r="O24" s="208"/>
      <c r="P24" s="208"/>
      <c r="Q24" s="208"/>
      <c r="R24" s="17"/>
      <c r="S24" s="17"/>
      <c r="T24" s="14"/>
    </row>
    <row r="25" spans="2:20" ht="15" x14ac:dyDescent="0.2">
      <c r="B25" s="20"/>
      <c r="C25" s="20"/>
      <c r="D25" s="20"/>
      <c r="E25" s="208"/>
      <c r="F25" s="208"/>
      <c r="G25" s="208"/>
      <c r="H25" s="208"/>
      <c r="I25" s="208"/>
      <c r="J25" s="208"/>
      <c r="K25" s="208"/>
      <c r="L25" s="208"/>
      <c r="M25" s="208"/>
      <c r="N25" s="208"/>
      <c r="O25" s="208"/>
      <c r="P25" s="208"/>
      <c r="Q25" s="208"/>
      <c r="R25" s="17"/>
      <c r="S25" s="17"/>
      <c r="T25" s="14"/>
    </row>
    <row r="26" spans="2:20" ht="15" x14ac:dyDescent="0.2">
      <c r="B26" s="20"/>
      <c r="C26" s="20"/>
      <c r="D26" s="20"/>
      <c r="E26" s="208"/>
      <c r="F26" s="208"/>
      <c r="G26" s="208"/>
      <c r="H26" s="208"/>
      <c r="I26" s="208"/>
      <c r="J26" s="208"/>
      <c r="K26" s="208"/>
      <c r="L26" s="208"/>
      <c r="M26" s="208"/>
      <c r="N26" s="208"/>
      <c r="O26" s="208"/>
      <c r="P26" s="208"/>
      <c r="Q26" s="208"/>
      <c r="R26" s="17"/>
      <c r="S26" s="17"/>
      <c r="T26" s="14"/>
    </row>
    <row r="27" spans="2:20" ht="15" x14ac:dyDescent="0.2">
      <c r="B27" s="20"/>
      <c r="C27" s="20"/>
      <c r="D27" s="20"/>
      <c r="E27" s="208"/>
      <c r="F27" s="208"/>
      <c r="G27" s="208"/>
      <c r="H27" s="208"/>
      <c r="I27" s="208"/>
      <c r="J27" s="208"/>
      <c r="K27" s="208"/>
      <c r="L27" s="208"/>
      <c r="M27" s="208"/>
      <c r="N27" s="208"/>
      <c r="O27" s="208"/>
      <c r="P27" s="208"/>
      <c r="Q27" s="208"/>
      <c r="R27" s="17"/>
      <c r="S27" s="17"/>
      <c r="T27" s="14"/>
    </row>
    <row r="28" spans="2:20" ht="15" x14ac:dyDescent="0.2">
      <c r="B28" s="20"/>
      <c r="C28" s="20"/>
      <c r="D28" s="20"/>
      <c r="E28" s="208"/>
      <c r="F28" s="208"/>
      <c r="G28" s="208"/>
      <c r="H28" s="208"/>
      <c r="I28" s="208"/>
      <c r="J28" s="208"/>
      <c r="K28" s="208"/>
      <c r="L28" s="208"/>
      <c r="M28" s="208"/>
      <c r="N28" s="208"/>
      <c r="O28" s="208"/>
      <c r="P28" s="208"/>
      <c r="Q28" s="208"/>
      <c r="R28" s="17"/>
      <c r="S28" s="17"/>
      <c r="T28" s="14"/>
    </row>
    <row r="29" spans="2:20" ht="15.75" x14ac:dyDescent="0.25">
      <c r="B29" s="20"/>
      <c r="C29" s="20"/>
      <c r="D29" s="20"/>
      <c r="E29" s="208"/>
      <c r="F29" s="208"/>
      <c r="G29" s="208"/>
      <c r="H29" s="208"/>
      <c r="I29" s="239" t="s">
        <v>748</v>
      </c>
      <c r="J29" s="239" t="s">
        <v>749</v>
      </c>
      <c r="K29" s="233"/>
      <c r="L29" s="208"/>
      <c r="M29" s="208"/>
      <c r="N29" s="208"/>
      <c r="O29" s="208"/>
      <c r="P29" s="208"/>
      <c r="Q29" s="208"/>
      <c r="R29" s="17"/>
      <c r="S29" s="17"/>
      <c r="T29" s="14"/>
    </row>
    <row r="30" spans="2:20" ht="15.75" x14ac:dyDescent="0.25">
      <c r="B30" s="20"/>
      <c r="C30" s="20"/>
      <c r="D30" s="20"/>
      <c r="E30" s="208"/>
      <c r="F30" s="208"/>
      <c r="G30" s="208"/>
      <c r="H30" s="208"/>
      <c r="I30" s="233">
        <v>1</v>
      </c>
      <c r="J30" s="232">
        <v>10</v>
      </c>
      <c r="K30" s="233"/>
      <c r="L30" s="208"/>
      <c r="M30" s="208"/>
      <c r="N30" s="208"/>
      <c r="O30" s="208"/>
      <c r="P30" s="208"/>
      <c r="Q30" s="208"/>
      <c r="R30" s="17"/>
      <c r="S30" s="17"/>
      <c r="T30" s="14"/>
    </row>
    <row r="31" spans="2:20" ht="15.75" x14ac:dyDescent="0.25">
      <c r="B31" s="20"/>
      <c r="C31" s="20"/>
      <c r="D31" s="20"/>
      <c r="E31" s="208"/>
      <c r="F31" s="210" t="s">
        <v>750</v>
      </c>
      <c r="G31" s="208"/>
      <c r="H31" s="208"/>
      <c r="I31" s="233">
        <v>2</v>
      </c>
      <c r="J31" s="232">
        <v>6</v>
      </c>
      <c r="K31" s="233"/>
      <c r="L31" s="208"/>
      <c r="M31" s="208"/>
      <c r="N31" s="208"/>
      <c r="O31" s="208"/>
      <c r="P31" s="208"/>
      <c r="Q31" s="208"/>
      <c r="R31" s="14"/>
      <c r="S31" s="14"/>
      <c r="T31" s="14"/>
    </row>
    <row r="32" spans="2:20" ht="15.75" x14ac:dyDescent="0.25">
      <c r="B32" s="15" t="s">
        <v>751</v>
      </c>
      <c r="C32" s="14"/>
      <c r="D32" s="14"/>
      <c r="E32" s="17"/>
      <c r="F32" s="218" t="s">
        <v>752</v>
      </c>
      <c r="G32" s="219">
        <v>10</v>
      </c>
      <c r="H32" s="208" t="s">
        <v>753</v>
      </c>
      <c r="I32" s="233">
        <v>3</v>
      </c>
      <c r="J32" s="236" t="s">
        <v>754</v>
      </c>
      <c r="K32" s="233"/>
      <c r="L32" s="208"/>
      <c r="M32" s="208"/>
      <c r="N32" s="208"/>
      <c r="O32" s="208"/>
      <c r="P32" s="208"/>
      <c r="Q32" s="208"/>
      <c r="R32" s="14"/>
      <c r="S32" s="14"/>
      <c r="T32" s="14"/>
    </row>
    <row r="33" spans="2:20" ht="16.5" thickBot="1" x14ac:dyDescent="0.3">
      <c r="B33" s="220"/>
      <c r="C33" s="35" t="s">
        <v>265</v>
      </c>
      <c r="D33" s="20"/>
      <c r="E33" s="17"/>
      <c r="F33" s="218" t="s">
        <v>755</v>
      </c>
      <c r="G33" s="219">
        <v>6</v>
      </c>
      <c r="H33" s="208" t="s">
        <v>756</v>
      </c>
      <c r="I33" s="233">
        <v>4</v>
      </c>
      <c r="J33" s="236" t="s">
        <v>747</v>
      </c>
      <c r="K33" s="233"/>
      <c r="L33" s="208"/>
      <c r="M33" s="208"/>
      <c r="N33" s="208"/>
      <c r="O33" s="208"/>
      <c r="P33" s="208"/>
      <c r="Q33" s="208"/>
      <c r="R33" s="14"/>
      <c r="S33" s="14"/>
      <c r="T33" s="14"/>
    </row>
    <row r="34" spans="2:20" ht="16.5" thickBot="1" x14ac:dyDescent="0.3">
      <c r="B34" s="21" t="s">
        <v>757</v>
      </c>
      <c r="C34" s="221">
        <v>10</v>
      </c>
      <c r="D34" s="15" t="s">
        <v>753</v>
      </c>
      <c r="E34" s="17"/>
      <c r="F34" s="231" t="s">
        <v>758</v>
      </c>
      <c r="G34" s="232" t="s">
        <v>759</v>
      </c>
      <c r="H34" s="233"/>
      <c r="I34" s="233">
        <v>5</v>
      </c>
      <c r="J34" s="236" t="s">
        <v>760</v>
      </c>
      <c r="K34" s="233"/>
      <c r="L34" s="208"/>
      <c r="M34" s="208"/>
      <c r="N34" s="208"/>
      <c r="O34" s="208"/>
      <c r="P34" s="208"/>
      <c r="Q34" s="208"/>
      <c r="R34" s="14"/>
      <c r="S34" s="14"/>
      <c r="T34" s="14"/>
    </row>
    <row r="35" spans="2:20" ht="16.5" thickBot="1" x14ac:dyDescent="0.3">
      <c r="B35" s="21" t="s">
        <v>761</v>
      </c>
      <c r="C35" s="223">
        <v>6</v>
      </c>
      <c r="D35" s="15" t="s">
        <v>753</v>
      </c>
      <c r="E35" s="208"/>
      <c r="F35" s="231" t="s">
        <v>762</v>
      </c>
      <c r="G35" s="224">
        <f>C35/C34</f>
        <v>0.6</v>
      </c>
      <c r="H35" s="233" t="s">
        <v>763</v>
      </c>
      <c r="I35" s="233">
        <v>6</v>
      </c>
      <c r="J35" s="236" t="s">
        <v>764</v>
      </c>
      <c r="K35" s="233"/>
      <c r="L35" s="208"/>
      <c r="M35" s="208"/>
      <c r="N35" s="208"/>
      <c r="O35" s="208"/>
      <c r="P35" s="208"/>
      <c r="Q35" s="208"/>
      <c r="R35" s="14"/>
      <c r="S35" s="14"/>
      <c r="T35" s="14"/>
    </row>
    <row r="36" spans="2:20" ht="15.75" x14ac:dyDescent="0.25">
      <c r="B36" s="207"/>
      <c r="C36" s="35" t="s">
        <v>507</v>
      </c>
      <c r="D36" s="20"/>
      <c r="E36" s="208"/>
      <c r="F36" s="231" t="s">
        <v>765</v>
      </c>
      <c r="G36" s="232" t="s">
        <v>766</v>
      </c>
      <c r="H36" s="233"/>
      <c r="I36" s="233">
        <v>7</v>
      </c>
      <c r="J36" s="232">
        <v>2</v>
      </c>
      <c r="K36" s="233"/>
      <c r="L36" s="208"/>
      <c r="M36" s="208"/>
      <c r="N36" s="208"/>
      <c r="O36" s="208"/>
      <c r="P36" s="208"/>
      <c r="Q36" s="208"/>
      <c r="R36" s="14"/>
      <c r="S36" s="14"/>
      <c r="T36" s="14"/>
    </row>
    <row r="37" spans="2:20" ht="16.5" thickBot="1" x14ac:dyDescent="0.3">
      <c r="B37" s="21" t="s">
        <v>767</v>
      </c>
      <c r="C37" s="22" t="s">
        <v>768</v>
      </c>
      <c r="D37" s="15"/>
      <c r="E37" s="208"/>
      <c r="F37" s="234" t="s">
        <v>762</v>
      </c>
      <c r="G37" s="235">
        <f>ATAN(C35/C34)</f>
        <v>0.54041950027058416</v>
      </c>
      <c r="H37" s="233" t="s">
        <v>769</v>
      </c>
      <c r="I37" s="233">
        <v>8</v>
      </c>
      <c r="J37" s="236" t="s">
        <v>736</v>
      </c>
      <c r="K37" s="233"/>
      <c r="L37" s="208"/>
      <c r="M37" s="208"/>
      <c r="N37" s="208"/>
      <c r="O37" s="208"/>
      <c r="P37" s="208"/>
      <c r="Q37" s="208"/>
      <c r="R37" s="14"/>
      <c r="S37" s="14"/>
      <c r="T37" s="14"/>
    </row>
    <row r="38" spans="2:20" ht="16.5" thickBot="1" x14ac:dyDescent="0.3">
      <c r="B38" s="225" t="s">
        <v>762</v>
      </c>
      <c r="C38" s="226">
        <f>( C34^2 + C35^2 )^(1/2)</f>
        <v>11.661903789690601</v>
      </c>
      <c r="D38" s="15" t="s">
        <v>753</v>
      </c>
      <c r="E38" s="208"/>
      <c r="F38" s="231" t="s">
        <v>770</v>
      </c>
      <c r="G38" s="236" t="s">
        <v>771</v>
      </c>
      <c r="H38" s="237" t="s">
        <v>772</v>
      </c>
      <c r="I38" s="233">
        <v>9</v>
      </c>
      <c r="J38" s="238">
        <v>10</v>
      </c>
      <c r="K38" s="233"/>
      <c r="L38" s="208"/>
      <c r="M38" s="208"/>
      <c r="N38" s="208"/>
      <c r="O38" s="208"/>
      <c r="P38" s="208"/>
      <c r="Q38" s="208"/>
      <c r="R38" s="14"/>
      <c r="S38" s="14"/>
      <c r="T38" s="14"/>
    </row>
    <row r="39" spans="2:20" ht="16.5" thickBot="1" x14ac:dyDescent="0.3">
      <c r="B39" s="21" t="s">
        <v>773</v>
      </c>
      <c r="C39" s="15" t="s">
        <v>774</v>
      </c>
      <c r="D39" s="15"/>
      <c r="E39" s="208"/>
      <c r="F39" s="231" t="s">
        <v>765</v>
      </c>
      <c r="G39" s="238" t="s">
        <v>775</v>
      </c>
      <c r="H39" s="233"/>
      <c r="I39" s="233">
        <v>10</v>
      </c>
      <c r="J39" s="238">
        <v>6</v>
      </c>
      <c r="K39" s="233"/>
      <c r="L39" s="208"/>
      <c r="M39" s="208"/>
      <c r="N39" s="208"/>
      <c r="O39" s="208"/>
      <c r="P39" s="208"/>
      <c r="Q39" s="208"/>
      <c r="R39" s="14"/>
      <c r="S39" s="14"/>
      <c r="T39" s="14"/>
    </row>
    <row r="40" spans="2:20" ht="16.5" thickBot="1" x14ac:dyDescent="0.3">
      <c r="B40" s="21" t="s">
        <v>762</v>
      </c>
      <c r="C40" s="227">
        <f>57.3 * ATAN(C35 / C34)</f>
        <v>30.966037365504469</v>
      </c>
      <c r="D40" s="15" t="s">
        <v>776</v>
      </c>
      <c r="E40" s="208"/>
      <c r="F40" s="234" t="s">
        <v>762</v>
      </c>
      <c r="G40" s="238">
        <f>57.3*G37</f>
        <v>30.966037365504469</v>
      </c>
      <c r="H40" s="233" t="s">
        <v>772</v>
      </c>
      <c r="I40" s="208"/>
      <c r="J40" s="208"/>
      <c r="K40" s="208"/>
      <c r="L40" s="208"/>
      <c r="M40" s="208"/>
      <c r="N40" s="208"/>
      <c r="O40" s="208"/>
      <c r="P40" s="208"/>
      <c r="Q40" s="208"/>
      <c r="R40" s="14"/>
      <c r="S40" s="14"/>
      <c r="T40" s="14"/>
    </row>
    <row r="41" spans="2:20" ht="15" x14ac:dyDescent="0.2">
      <c r="B41" s="20"/>
      <c r="C41" s="20"/>
      <c r="D41" s="20"/>
      <c r="E41" s="208"/>
      <c r="F41" s="208"/>
      <c r="G41" s="208"/>
      <c r="H41" s="208"/>
      <c r="I41" s="208"/>
      <c r="J41" s="208"/>
      <c r="K41" s="208"/>
      <c r="L41" s="208"/>
      <c r="M41" s="208"/>
      <c r="N41" s="208"/>
      <c r="O41" s="208"/>
      <c r="P41" s="208"/>
      <c r="Q41" s="208"/>
      <c r="R41" s="14"/>
      <c r="S41" s="14"/>
      <c r="T41" s="14"/>
    </row>
    <row r="42" spans="2:20" ht="15.75" x14ac:dyDescent="0.25">
      <c r="B42" s="15" t="s">
        <v>777</v>
      </c>
      <c r="C42" s="20"/>
      <c r="D42" s="207"/>
      <c r="E42" s="208"/>
      <c r="F42" s="208"/>
      <c r="G42" s="208"/>
      <c r="H42" s="208"/>
      <c r="I42" s="208"/>
      <c r="J42" s="208"/>
      <c r="K42" s="208"/>
      <c r="L42" s="208"/>
      <c r="M42" s="208"/>
      <c r="N42" s="208"/>
      <c r="O42" s="208"/>
      <c r="P42" s="208"/>
      <c r="Q42" s="208"/>
      <c r="R42" s="14"/>
      <c r="S42" s="14"/>
      <c r="T42" s="14"/>
    </row>
    <row r="43" spans="2:20" ht="15.75" x14ac:dyDescent="0.25">
      <c r="B43" s="222" t="s">
        <v>778</v>
      </c>
      <c r="C43" s="20"/>
      <c r="D43" s="207"/>
      <c r="E43" s="211"/>
      <c r="F43" s="208"/>
      <c r="G43" s="208"/>
      <c r="H43" s="208"/>
      <c r="I43" s="208"/>
      <c r="J43" s="208"/>
      <c r="K43" s="208"/>
      <c r="L43" s="208"/>
      <c r="M43" s="208"/>
      <c r="N43" s="208"/>
      <c r="O43" s="208"/>
      <c r="P43" s="208"/>
      <c r="Q43" s="208"/>
      <c r="R43" s="14"/>
      <c r="S43" s="14"/>
      <c r="T43" s="14"/>
    </row>
    <row r="44" spans="2:20" ht="15.75" x14ac:dyDescent="0.25">
      <c r="B44" s="222" t="s">
        <v>779</v>
      </c>
      <c r="C44" s="20"/>
      <c r="D44" s="207"/>
      <c r="E44" s="208"/>
      <c r="F44" s="208"/>
      <c r="G44" s="208"/>
      <c r="H44" s="208"/>
      <c r="I44" s="208"/>
      <c r="J44" s="208"/>
      <c r="K44" s="208"/>
      <c r="L44" s="208"/>
      <c r="M44" s="208"/>
      <c r="N44" s="208"/>
      <c r="O44" s="208"/>
      <c r="P44" s="208"/>
      <c r="Q44" s="208"/>
      <c r="R44" s="14"/>
      <c r="S44" s="14"/>
      <c r="T44" s="14"/>
    </row>
    <row r="45" spans="2:20" ht="15.75" x14ac:dyDescent="0.25">
      <c r="B45" s="222" t="s">
        <v>780</v>
      </c>
      <c r="C45" s="20"/>
      <c r="D45" s="207"/>
      <c r="E45" s="208"/>
      <c r="F45" s="208"/>
      <c r="G45" s="208"/>
      <c r="H45" s="208"/>
      <c r="I45" s="208"/>
      <c r="J45" s="208"/>
      <c r="K45" s="208"/>
      <c r="L45" s="208"/>
      <c r="M45" s="208"/>
      <c r="N45" s="208"/>
      <c r="O45" s="208"/>
      <c r="P45" s="208"/>
      <c r="Q45" s="208"/>
      <c r="R45" s="14"/>
      <c r="S45" s="14"/>
      <c r="T45" s="14"/>
    </row>
    <row r="46" spans="2:20" ht="15.75" x14ac:dyDescent="0.25">
      <c r="B46" s="222" t="s">
        <v>781</v>
      </c>
      <c r="C46" s="20"/>
      <c r="D46" s="228"/>
      <c r="E46" s="208"/>
      <c r="F46" s="208"/>
      <c r="G46" s="218"/>
      <c r="H46" s="217"/>
      <c r="I46" s="208"/>
      <c r="J46" s="208"/>
      <c r="K46" s="208"/>
      <c r="L46" s="208"/>
      <c r="M46" s="208"/>
      <c r="N46" s="208"/>
      <c r="O46" s="208"/>
      <c r="P46" s="208"/>
      <c r="Q46" s="208"/>
      <c r="R46" s="14"/>
      <c r="S46" s="14"/>
      <c r="T46" s="14"/>
    </row>
    <row r="47" spans="2:20" ht="15.75" x14ac:dyDescent="0.25">
      <c r="B47" s="20"/>
      <c r="C47" s="20"/>
      <c r="D47" s="20"/>
      <c r="E47" s="208"/>
      <c r="F47" s="208"/>
      <c r="G47" s="218"/>
      <c r="H47" s="217"/>
      <c r="I47" s="208"/>
      <c r="J47" s="208"/>
      <c r="K47" s="208"/>
      <c r="L47" s="208"/>
      <c r="M47" s="208"/>
      <c r="N47" s="208"/>
      <c r="O47" s="208"/>
      <c r="P47" s="208"/>
      <c r="Q47" s="208"/>
      <c r="R47" s="14"/>
      <c r="S47" s="14"/>
      <c r="T47" s="14"/>
    </row>
    <row r="48" spans="2:20" ht="15.75" x14ac:dyDescent="0.25">
      <c r="B48" s="20"/>
      <c r="C48" s="20"/>
      <c r="D48" s="207"/>
      <c r="E48" s="229"/>
      <c r="F48" s="230"/>
      <c r="G48" s="210"/>
      <c r="H48" s="217"/>
      <c r="I48" s="208"/>
      <c r="J48" s="208"/>
      <c r="K48" s="208"/>
      <c r="L48" s="208"/>
      <c r="M48" s="208"/>
      <c r="N48" s="208"/>
      <c r="O48" s="208"/>
      <c r="P48" s="208"/>
      <c r="Q48" s="208"/>
      <c r="R48" s="14"/>
      <c r="S48" s="14"/>
      <c r="T48" s="14"/>
    </row>
    <row r="49" spans="2:20" ht="15" x14ac:dyDescent="0.2">
      <c r="B49" s="20"/>
      <c r="C49" s="20"/>
      <c r="D49" s="20"/>
      <c r="E49" s="208"/>
      <c r="F49" s="208"/>
      <c r="G49" s="208"/>
      <c r="H49" s="208"/>
      <c r="I49" s="208"/>
      <c r="J49" s="208"/>
      <c r="K49" s="208"/>
      <c r="L49" s="208"/>
      <c r="M49" s="208"/>
      <c r="N49" s="208"/>
      <c r="O49" s="208"/>
      <c r="P49" s="208"/>
      <c r="Q49" s="208"/>
      <c r="R49" s="14"/>
      <c r="S49" s="14"/>
      <c r="T49" s="14"/>
    </row>
    <row r="50" spans="2:20" ht="15" x14ac:dyDescent="0.2">
      <c r="B50" s="20"/>
      <c r="C50" s="20"/>
      <c r="D50" s="20"/>
      <c r="E50" s="208"/>
      <c r="F50" s="208"/>
      <c r="G50" s="208"/>
      <c r="H50" s="208"/>
      <c r="I50" s="208"/>
      <c r="J50" s="208"/>
      <c r="K50" s="208"/>
      <c r="L50" s="208"/>
      <c r="M50" s="208"/>
      <c r="N50" s="208"/>
      <c r="O50" s="208"/>
      <c r="P50" s="208"/>
      <c r="Q50" s="208"/>
      <c r="R50" s="14"/>
      <c r="S50" s="14"/>
      <c r="T50" s="14"/>
    </row>
    <row r="51" spans="2:20" ht="15" x14ac:dyDescent="0.2">
      <c r="B51" s="20"/>
      <c r="C51" s="20"/>
      <c r="D51" s="20"/>
      <c r="E51" s="208"/>
      <c r="F51" s="208"/>
      <c r="G51" s="208"/>
      <c r="H51" s="208"/>
      <c r="I51" s="208"/>
      <c r="J51" s="208"/>
      <c r="K51" s="208"/>
      <c r="L51" s="208"/>
      <c r="M51" s="208"/>
      <c r="N51" s="208"/>
      <c r="O51" s="208"/>
      <c r="P51" s="208"/>
      <c r="Q51" s="208"/>
      <c r="R51" s="14"/>
      <c r="S51" s="14"/>
      <c r="T51" s="14"/>
    </row>
    <row r="52" spans="2:20" ht="15" x14ac:dyDescent="0.2">
      <c r="B52" s="20"/>
      <c r="C52" s="20"/>
      <c r="D52" s="20"/>
      <c r="E52" s="208"/>
      <c r="F52" s="208"/>
      <c r="G52" s="208"/>
      <c r="H52" s="208"/>
      <c r="I52" s="208"/>
      <c r="J52" s="208"/>
      <c r="K52" s="208"/>
      <c r="L52" s="208"/>
      <c r="M52" s="208"/>
      <c r="N52" s="208"/>
      <c r="O52" s="208"/>
      <c r="P52" s="208"/>
      <c r="Q52" s="208"/>
      <c r="R52" s="14"/>
      <c r="S52" s="14"/>
      <c r="T52" s="14"/>
    </row>
    <row r="53" spans="2:20" ht="15" x14ac:dyDescent="0.2">
      <c r="B53" s="20"/>
      <c r="C53" s="20"/>
      <c r="D53" s="20"/>
      <c r="E53" s="208"/>
      <c r="F53" s="208"/>
      <c r="G53" s="208"/>
      <c r="H53" s="208"/>
      <c r="I53" s="208"/>
      <c r="J53" s="208"/>
      <c r="K53" s="208"/>
      <c r="L53" s="208"/>
      <c r="M53" s="208"/>
      <c r="N53" s="208"/>
      <c r="O53" s="208"/>
      <c r="P53" s="208"/>
      <c r="Q53" s="208"/>
      <c r="R53" s="14"/>
      <c r="S53" s="14"/>
      <c r="T53" s="14"/>
    </row>
    <row r="54" spans="2:20" ht="15" x14ac:dyDescent="0.2">
      <c r="B54" s="20"/>
      <c r="C54" s="20"/>
      <c r="D54" s="20"/>
      <c r="E54" s="208"/>
      <c r="F54" s="208"/>
      <c r="G54" s="208"/>
      <c r="H54" s="208"/>
      <c r="I54" s="208"/>
      <c r="J54" s="208"/>
      <c r="K54" s="208"/>
      <c r="L54" s="208"/>
      <c r="M54" s="208"/>
      <c r="N54" s="208"/>
      <c r="O54" s="208"/>
      <c r="P54" s="208"/>
      <c r="Q54" s="208"/>
      <c r="R54" s="14"/>
      <c r="S54" s="14"/>
      <c r="T54" s="14"/>
    </row>
    <row r="55" spans="2:20" ht="15" x14ac:dyDescent="0.2">
      <c r="B55" s="20"/>
      <c r="C55" s="20"/>
      <c r="D55" s="207"/>
      <c r="E55" s="208"/>
      <c r="F55" s="208"/>
      <c r="G55" s="208"/>
      <c r="H55" s="208"/>
      <c r="I55" s="208"/>
      <c r="J55" s="208"/>
      <c r="K55" s="208"/>
      <c r="L55" s="208"/>
      <c r="M55" s="208"/>
      <c r="N55" s="208"/>
      <c r="O55" s="208"/>
      <c r="P55" s="208"/>
      <c r="Q55" s="208"/>
      <c r="R55" s="14"/>
      <c r="S55" s="14"/>
      <c r="T55" s="14"/>
    </row>
    <row r="56" spans="2:20" ht="15" x14ac:dyDescent="0.2">
      <c r="B56" s="14"/>
      <c r="C56" s="20"/>
      <c r="D56" s="207"/>
      <c r="E56" s="208"/>
      <c r="F56" s="208"/>
      <c r="G56" s="208"/>
      <c r="H56" s="208"/>
      <c r="I56" s="208"/>
      <c r="J56" s="208"/>
      <c r="K56" s="208"/>
      <c r="L56" s="208"/>
      <c r="M56" s="208"/>
      <c r="N56" s="208"/>
      <c r="O56" s="208"/>
      <c r="P56" s="208"/>
      <c r="Q56" s="208"/>
      <c r="R56" s="14"/>
      <c r="S56" s="14"/>
      <c r="T56" s="14"/>
    </row>
    <row r="57" spans="2:20" ht="15" x14ac:dyDescent="0.2">
      <c r="B57" s="14"/>
      <c r="C57" s="14"/>
      <c r="D57" s="14"/>
      <c r="E57" s="14"/>
      <c r="F57" s="14"/>
      <c r="G57" s="14"/>
      <c r="H57" s="14"/>
      <c r="I57" s="14"/>
      <c r="J57" s="14"/>
      <c r="K57" s="14"/>
      <c r="L57" s="14"/>
      <c r="M57" s="14"/>
      <c r="N57" s="14"/>
      <c r="O57" s="14"/>
      <c r="P57" s="14"/>
      <c r="Q57" s="14"/>
      <c r="R57" s="14"/>
      <c r="S57" s="14"/>
      <c r="T57" s="14"/>
    </row>
    <row r="58" spans="2:20" ht="15" x14ac:dyDescent="0.2">
      <c r="C58" s="14"/>
      <c r="D58" s="14"/>
      <c r="E58" s="14"/>
      <c r="F58" s="14"/>
      <c r="G58" s="14"/>
      <c r="H58" s="14"/>
      <c r="I58" s="14"/>
      <c r="J58" s="14"/>
      <c r="K58" s="14"/>
      <c r="L58" s="14"/>
      <c r="M58" s="14"/>
      <c r="N58" s="14"/>
      <c r="O58" s="14"/>
      <c r="P58" s="14"/>
      <c r="Q58" s="14"/>
      <c r="R58" s="14"/>
      <c r="S58" s="14"/>
      <c r="T58" s="14"/>
    </row>
    <row r="59" spans="2:20" ht="15.75" x14ac:dyDescent="0.25">
      <c r="B59" s="19" t="s">
        <v>782</v>
      </c>
      <c r="C59" s="14"/>
      <c r="D59" s="14"/>
      <c r="E59" s="14"/>
      <c r="F59" s="14"/>
      <c r="G59" s="14"/>
      <c r="H59" s="14"/>
      <c r="I59" s="14"/>
      <c r="J59" s="14"/>
      <c r="K59" s="14"/>
      <c r="L59" s="14"/>
      <c r="M59" s="14"/>
      <c r="N59" s="14"/>
      <c r="O59" s="14"/>
      <c r="P59" s="14"/>
      <c r="Q59" s="14"/>
      <c r="R59" s="14"/>
      <c r="S59" s="14"/>
      <c r="T59" s="14"/>
    </row>
    <row r="60" spans="2:20" ht="15" x14ac:dyDescent="0.2">
      <c r="B60" s="14"/>
      <c r="C60" s="14"/>
      <c r="D60" s="14"/>
      <c r="E60" s="14"/>
      <c r="F60" s="14"/>
      <c r="G60" s="14"/>
      <c r="H60" s="14"/>
      <c r="I60" s="14"/>
      <c r="J60" s="14"/>
      <c r="K60" s="14"/>
      <c r="L60" s="14"/>
      <c r="M60" s="14"/>
      <c r="N60" s="14"/>
      <c r="O60" s="14"/>
      <c r="P60" s="14"/>
      <c r="Q60" s="14"/>
      <c r="R60" s="14"/>
      <c r="S60" s="14"/>
      <c r="T60" s="14"/>
    </row>
    <row r="61" spans="2:20" ht="15" x14ac:dyDescent="0.2">
      <c r="B61" s="14"/>
      <c r="C61" s="14"/>
      <c r="D61" s="14"/>
      <c r="E61" s="14"/>
      <c r="F61" s="14"/>
      <c r="G61" s="14"/>
      <c r="H61" s="14"/>
      <c r="I61" s="14"/>
      <c r="J61" s="14"/>
      <c r="K61" s="14"/>
      <c r="L61" s="14"/>
      <c r="M61" s="14"/>
      <c r="N61" s="14"/>
      <c r="O61" s="14"/>
      <c r="P61" s="14"/>
      <c r="Q61" s="14"/>
      <c r="R61" s="14"/>
      <c r="S61" s="14"/>
      <c r="T61" s="14"/>
    </row>
    <row r="62" spans="2:20" ht="15" x14ac:dyDescent="0.2">
      <c r="B62" s="14"/>
      <c r="C62" s="14"/>
      <c r="D62" s="14" t="s">
        <v>706</v>
      </c>
      <c r="E62" s="14"/>
      <c r="F62" s="14"/>
      <c r="G62" s="14"/>
      <c r="H62" s="14"/>
      <c r="I62" s="14"/>
      <c r="J62" s="14"/>
      <c r="K62" s="14"/>
      <c r="L62" s="14"/>
      <c r="M62" s="14"/>
      <c r="N62" s="14"/>
      <c r="O62" s="14"/>
      <c r="P62" s="14"/>
      <c r="Q62" s="14"/>
      <c r="R62" s="14"/>
      <c r="S62" s="14"/>
      <c r="T62" s="14"/>
    </row>
    <row r="63" spans="2:20" ht="15" x14ac:dyDescent="0.2">
      <c r="B63" s="14"/>
      <c r="C63" s="14"/>
      <c r="D63" s="14"/>
      <c r="E63" s="14"/>
      <c r="F63" s="14"/>
      <c r="G63" s="14"/>
      <c r="H63" s="14"/>
      <c r="I63" s="14"/>
      <c r="J63" s="14"/>
      <c r="K63" s="14"/>
      <c r="L63" s="14"/>
      <c r="M63" s="14"/>
      <c r="N63" s="14"/>
      <c r="O63" s="14"/>
      <c r="P63" s="14"/>
      <c r="Q63" s="14"/>
      <c r="R63" s="14"/>
      <c r="S63" s="14"/>
      <c r="T63" s="14"/>
    </row>
  </sheetData>
  <sheetProtection sheet="1" objects="1" scenarios="1"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FACTORY</vt:lpstr>
      <vt:lpstr>MONEY</vt:lpstr>
      <vt:lpstr>MFG PLAN</vt:lpstr>
      <vt:lpstr>QUALITY CONTROL</vt:lpstr>
      <vt:lpstr>BUILDINGS</vt:lpstr>
      <vt:lpstr>EQUIPMENT</vt:lpstr>
      <vt:lpstr>MATH TOOLS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Andrew</dc:creator>
  <cp:lastModifiedBy>John Andrew</cp:lastModifiedBy>
  <cp:lastPrinted>2011-09-15T13:15:20Z</cp:lastPrinted>
  <dcterms:created xsi:type="dcterms:W3CDTF">2007-02-02T20:18:10Z</dcterms:created>
  <dcterms:modified xsi:type="dcterms:W3CDTF">2022-11-26T13:56:34Z</dcterms:modified>
</cp:coreProperties>
</file>