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nd\Documents\AMAZON-PC\PDH ENGINEERS\"/>
    </mc:Choice>
  </mc:AlternateContent>
  <xr:revisionPtr revIDLastSave="0" documentId="13_ncr:40009_{DFC73492-0882-423F-AE25-BB4B1A4CD884}" xr6:coauthVersionLast="47" xr6:coauthVersionMax="47" xr10:uidLastSave="{00000000-0000-0000-0000-000000000000}"/>
  <bookViews>
    <workbookView xWindow="-120" yWindow="-120" windowWidth="29040" windowHeight="15720"/>
  </bookViews>
  <sheets>
    <sheet name="Conveyor Power" sheetId="1" r:id="rId1"/>
    <sheet name="Conveyor Dimensions" sheetId="2" r:id="rId2"/>
    <sheet name="Feeder &amp; Mixers" sheetId="3" r:id="rId3"/>
    <sheet name="Math Tool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7" i="2" l="1"/>
  <c r="K111" i="2"/>
  <c r="K109" i="2"/>
  <c r="K105" i="2"/>
  <c r="K107" i="2" s="1"/>
  <c r="C42" i="5"/>
  <c r="C40" i="5"/>
  <c r="G39" i="5"/>
  <c r="G42" i="5" s="1"/>
  <c r="G37" i="5"/>
  <c r="J158" i="1"/>
  <c r="J161" i="1" s="1"/>
  <c r="J164" i="1" s="1"/>
  <c r="K113" i="2" l="1"/>
  <c r="K115" i="2" s="1"/>
  <c r="K119" i="2"/>
  <c r="K121" i="2" s="1"/>
  <c r="C158" i="1" l="1"/>
  <c r="C161" i="1" s="1"/>
  <c r="C164" i="1" s="1"/>
  <c r="C78" i="3"/>
  <c r="C80" i="3" s="1"/>
  <c r="C82" i="3"/>
  <c r="C51" i="3"/>
  <c r="C54" i="3" s="1"/>
  <c r="C57" i="3" s="1"/>
  <c r="C323" i="1"/>
  <c r="C325" i="1" s="1"/>
  <c r="C328" i="1" s="1"/>
  <c r="C330" i="1" s="1"/>
  <c r="C332" i="1" s="1"/>
  <c r="C105" i="2"/>
  <c r="C107" i="2" s="1"/>
  <c r="C119" i="2" s="1"/>
  <c r="C121" i="2" s="1"/>
  <c r="C117" i="2"/>
  <c r="C109" i="2"/>
  <c r="C111" i="2" s="1"/>
  <c r="C113" i="2" s="1"/>
  <c r="C115" i="2" s="1"/>
  <c r="C176" i="1"/>
  <c r="C179" i="1" s="1"/>
  <c r="C182" i="1" s="1"/>
  <c r="C231" i="1"/>
  <c r="C233" i="1" s="1"/>
  <c r="C195" i="1"/>
  <c r="C198" i="1" s="1"/>
  <c r="C201" i="1" s="1"/>
  <c r="C84" i="3" l="1"/>
  <c r="C86" i="3" s="1"/>
  <c r="C88" i="3" s="1"/>
</calcChain>
</file>

<file path=xl/sharedStrings.xml><?xml version="1.0" encoding="utf-8"?>
<sst xmlns="http://schemas.openxmlformats.org/spreadsheetml/2006/main" count="507" uniqueCount="248">
  <si>
    <t>C =</t>
  </si>
  <si>
    <t>Screw Conveyor Capacity</t>
  </si>
  <si>
    <t>Screw Conveyor Capacity Factor</t>
  </si>
  <si>
    <t xml:space="preserve">  F =</t>
  </si>
  <si>
    <t>F*RPM</t>
  </si>
  <si>
    <t>Screw Conveyor Volume</t>
  </si>
  <si>
    <t>V =</t>
  </si>
  <si>
    <t>Speed,  RPM =</t>
  </si>
  <si>
    <t>lb/cu ft</t>
  </si>
  <si>
    <t>in</t>
  </si>
  <si>
    <t>cu ft/hr</t>
  </si>
  <si>
    <t>Screw Conveyor Loading, L =</t>
  </si>
  <si>
    <t>rev/min</t>
  </si>
  <si>
    <t>Input</t>
  </si>
  <si>
    <t>Calculations</t>
  </si>
  <si>
    <t>lb/hr</t>
  </si>
  <si>
    <t>SCREW CONVEYORS, FEEDERS, AND MIXERS</t>
  </si>
  <si>
    <t>Screw Conveyor Capacity at 45% Loading</t>
  </si>
  <si>
    <t>Screw Conveyor Components</t>
  </si>
  <si>
    <t>0.0155*D^3 - 0.1221*D^2 + 1.0839*D - 3.1548</t>
  </si>
  <si>
    <t>Screw Conveyor Capacity at 30% Loading</t>
  </si>
  <si>
    <t>0.0094*D^3 - 0.0598*D^2 + 0.6767*D - 2.4536</t>
  </si>
  <si>
    <t>Screw Conveyor Capacity at 15% Loading</t>
  </si>
  <si>
    <t>0.0047*D^3 - 0.0288*D^2 + 0.3231*D - 1.1649</t>
  </si>
  <si>
    <t>HELICAL SCREW CONVEYOR CAPACITY</t>
  </si>
  <si>
    <t>SCREW CONVEYOR POWER</t>
  </si>
  <si>
    <t>CAPACITY REDUCTION DUE TO INCLINE</t>
  </si>
  <si>
    <t>Capacity Reduction,  CR =</t>
  </si>
  <si>
    <t>-0.0486*A + 4.9571*A -35.571</t>
  </si>
  <si>
    <t>Conveyor Incline angle,  A =</t>
  </si>
  <si>
    <t>Calculation</t>
  </si>
  <si>
    <t>Capacity Horizontal,  C =</t>
  </si>
  <si>
    <t>degrees</t>
  </si>
  <si>
    <t>CR =</t>
  </si>
  <si>
    <t>Capacity at Angle A deg.,  CA =</t>
  </si>
  <si>
    <t>C*(1 - CR)</t>
  </si>
  <si>
    <t>CA =</t>
  </si>
  <si>
    <t xml:space="preserve"> </t>
  </si>
  <si>
    <t>CLASSIFICATION OF MATERIALS</t>
  </si>
  <si>
    <t>Screw diameter,  D =</t>
  </si>
  <si>
    <t>Screw Conveyor Volume,  V =</t>
  </si>
  <si>
    <t>Screw conveyor length,  L =</t>
  </si>
  <si>
    <t>ft</t>
  </si>
  <si>
    <t>Screw speed,  N =</t>
  </si>
  <si>
    <t>rpm</t>
  </si>
  <si>
    <t>Torque,  T =</t>
  </si>
  <si>
    <t>Weight of material in conveyor, W =</t>
  </si>
  <si>
    <t>Bulk material density,  MD =</t>
  </si>
  <si>
    <t xml:space="preserve">Screw fill percent,  SF = </t>
  </si>
  <si>
    <t>W =</t>
  </si>
  <si>
    <t xml:space="preserve">lb </t>
  </si>
  <si>
    <t>Screw flight angle,   A =</t>
  </si>
  <si>
    <t>A =</t>
  </si>
  <si>
    <t>Material friction force,  F =</t>
  </si>
  <si>
    <t>F =</t>
  </si>
  <si>
    <t>lb</t>
  </si>
  <si>
    <t>F*(D/12) / 2</t>
  </si>
  <si>
    <t>T =</t>
  </si>
  <si>
    <t>ft-lb</t>
  </si>
  <si>
    <t>Conveyor drive efficiency,  E =</t>
  </si>
  <si>
    <t>Conveyor motor power, HP =</t>
  </si>
  <si>
    <t>HP =</t>
  </si>
  <si>
    <t>hp</t>
  </si>
  <si>
    <t>Material friction factor,  CF =</t>
  </si>
  <si>
    <t>Bulk Material Density,  MD =</t>
  </si>
  <si>
    <t>cu ft @ 1 rpm</t>
  </si>
  <si>
    <t>V*MD</t>
  </si>
  <si>
    <t>CF</t>
  </si>
  <si>
    <t xml:space="preserve">Barley, Beans, Grains, </t>
  </si>
  <si>
    <t>Free flowing and dry</t>
  </si>
  <si>
    <t>Granular</t>
  </si>
  <si>
    <t>Wet Brewers Grains</t>
  </si>
  <si>
    <t>Small lumps</t>
  </si>
  <si>
    <t>Small dry lumps, semi-abrasive</t>
  </si>
  <si>
    <t>Bauxite</t>
  </si>
  <si>
    <t>Limestone Screenings</t>
  </si>
  <si>
    <t>Sulphur</t>
  </si>
  <si>
    <t>Abrasive lumps</t>
  </si>
  <si>
    <t>Flue Dirt</t>
  </si>
  <si>
    <t>Friction Factor</t>
  </si>
  <si>
    <t>Bulk material name =</t>
  </si>
  <si>
    <t>Auger diameter,  D =</t>
  </si>
  <si>
    <t>N*T / (5252*E)</t>
  </si>
  <si>
    <t>Density</t>
  </si>
  <si>
    <t>MD lb/cu ft</t>
  </si>
  <si>
    <t>Corn Meal</t>
  </si>
  <si>
    <t>Oats</t>
  </si>
  <si>
    <t>Rice</t>
  </si>
  <si>
    <t>Soybeans, Wheat.</t>
  </si>
  <si>
    <t>Flax Seed</t>
  </si>
  <si>
    <t>Cotton Seed Meal</t>
  </si>
  <si>
    <t>Coffee Green Beans</t>
  </si>
  <si>
    <t>Coffee Roasted Beans</t>
  </si>
  <si>
    <t xml:space="preserve">Fly Ash, Flue Dust </t>
  </si>
  <si>
    <t>Sawdust</t>
  </si>
  <si>
    <t>Soda Ash</t>
  </si>
  <si>
    <t>Coal slack, Coal fines</t>
  </si>
  <si>
    <t>Damp Soda Ash</t>
  </si>
  <si>
    <t>Borax</t>
  </si>
  <si>
    <t>Cotton Seed Dry</t>
  </si>
  <si>
    <t>Cotton Seed Lumpy Cake</t>
  </si>
  <si>
    <t xml:space="preserve">Salt Common Dry Coarse </t>
  </si>
  <si>
    <t>Alum Lumpy</t>
  </si>
  <si>
    <t>Gypsum, Raw</t>
  </si>
  <si>
    <t>Dry Coal Ashes</t>
  </si>
  <si>
    <t>Lead Arsenate</t>
  </si>
  <si>
    <t>Raw Sugar Beet</t>
  </si>
  <si>
    <t>Zinc Oxide Light</t>
  </si>
  <si>
    <t>Zinc Oxide Heavy</t>
  </si>
  <si>
    <t>Cement Portland</t>
  </si>
  <si>
    <t>Phosphate Sand</t>
  </si>
  <si>
    <t>Clay, Fuller's Earth Raw</t>
  </si>
  <si>
    <t>Silica Sand Dry</t>
  </si>
  <si>
    <t xml:space="preserve">Group 1 (45% max fill) </t>
  </si>
  <si>
    <t xml:space="preserve">Group 2 (45% max fill) </t>
  </si>
  <si>
    <t>Group 5 (15% max fill)</t>
  </si>
  <si>
    <t xml:space="preserve">Group 4 (30% max fill) </t>
  </si>
  <si>
    <t xml:space="preserve">Group 3 (30% max fill) </t>
  </si>
  <si>
    <t>Shaft bolt diameter,  BD =</t>
  </si>
  <si>
    <t>Drive shaft diameter,  SD =</t>
  </si>
  <si>
    <t>Motor power,  HP =</t>
  </si>
  <si>
    <t>Belt pulley or chain sprocket ratio,  PR =</t>
  </si>
  <si>
    <t>Shaft mount gear drive ratio,  GR =</t>
  </si>
  <si>
    <t>Number of shaft bolts,  NB =</t>
  </si>
  <si>
    <t>Motor torque,  MT =</t>
  </si>
  <si>
    <t>Motor speed,  N =</t>
  </si>
  <si>
    <t>MT =</t>
  </si>
  <si>
    <t>in-lb</t>
  </si>
  <si>
    <t>Torque applied to shaft,  T =</t>
  </si>
  <si>
    <t>MT*PR*GR</t>
  </si>
  <si>
    <t>lb/sq in</t>
  </si>
  <si>
    <t>Pipe polar section constant,  J =</t>
  </si>
  <si>
    <t>Pipe wall thickness,  PW =</t>
  </si>
  <si>
    <t>Pipe inside diameter,  PI =</t>
  </si>
  <si>
    <t>Pipe outside diameter,  PO =</t>
  </si>
  <si>
    <t>PO =</t>
  </si>
  <si>
    <t>PI + 2*PW</t>
  </si>
  <si>
    <t>3.142*(PO^2 - PI^2) / 32</t>
  </si>
  <si>
    <t>J =</t>
  </si>
  <si>
    <t>Pipe torsion shear stress,  PS =</t>
  </si>
  <si>
    <t>T*PO / J</t>
  </si>
  <si>
    <t>PS =</t>
  </si>
  <si>
    <t>in^4</t>
  </si>
  <si>
    <t>Pipe safety factor,   PSF =</t>
  </si>
  <si>
    <t>Bolt allowable shear stress,  BAS =</t>
  </si>
  <si>
    <t>Pipe allowable shear stress,  PAS =</t>
  </si>
  <si>
    <t>PAS / PS</t>
  </si>
  <si>
    <t>PSF =</t>
  </si>
  <si>
    <t>Shear area of one shaft bolt,  BA =</t>
  </si>
  <si>
    <t>BA =</t>
  </si>
  <si>
    <t>3.142*BD^2 / 4</t>
  </si>
  <si>
    <t>Bolt torsion shear stress,  BS =</t>
  </si>
  <si>
    <t xml:space="preserve">T / (NB*BA*SD / 2) </t>
  </si>
  <si>
    <t xml:space="preserve"> BS =</t>
  </si>
  <si>
    <t>Bolt safety factor,   BSF =</t>
  </si>
  <si>
    <t>BAS / BS</t>
  </si>
  <si>
    <t>BSF =</t>
  </si>
  <si>
    <t>Screw Conveyor Drive Shaft</t>
  </si>
  <si>
    <t>Conveyor motor start factor,  SF =</t>
  </si>
  <si>
    <t>SF*63024*HP / N</t>
  </si>
  <si>
    <t>Coal</t>
  </si>
  <si>
    <t>SCREW FEEDER POWER</t>
  </si>
  <si>
    <t>deg</t>
  </si>
  <si>
    <t>W*CF*Sin(A / 57.2956)</t>
  </si>
  <si>
    <t>Length factor,  LF =</t>
  </si>
  <si>
    <t>LF =</t>
  </si>
  <si>
    <t>SF*MD*L*LF*3.142*(D/12)^2 / 4</t>
  </si>
  <si>
    <t>2E-06x3 - 0.0002x2 + 0.0005x + 1.039</t>
  </si>
  <si>
    <t>Use the calculation below for preliminary estimates and process planning.</t>
  </si>
  <si>
    <t>Final screw conveyor performance shall be determined by the screw conveyor vendor.</t>
  </si>
  <si>
    <t>Final screw feeder performance shall be determined by the screw conveyor vendor.</t>
  </si>
  <si>
    <t>Screw Feeder Volume,  V =</t>
  </si>
  <si>
    <t>HELICAL SCREW FEEDER CAPACITY</t>
  </si>
  <si>
    <t>Screw Feeder Capacity at 100% Loading</t>
  </si>
  <si>
    <t>Auger pitch,  P =</t>
  </si>
  <si>
    <t>(2*P / D)*(0.0155*D^3 - 0.1221*D^2 + 1.0839*D - 3.1548)</t>
  </si>
  <si>
    <t xml:space="preserve">Screw Feeder fill percent,  SF = </t>
  </si>
  <si>
    <t>Auger speed,  N =</t>
  </si>
  <si>
    <t>Screw Feeder length,  L =</t>
  </si>
  <si>
    <t>Feeder drive efficiency,  E =</t>
  </si>
  <si>
    <t>57.2957*ATAN(P / (2*D))</t>
  </si>
  <si>
    <t>Auger PITCH,  P =</t>
  </si>
  <si>
    <t>Screw flight average angle,   A =</t>
  </si>
  <si>
    <t>1.36*SF*MD*L*LF*3.142*(D/12)^2 / 4</t>
  </si>
  <si>
    <t>MIXERS</t>
  </si>
  <si>
    <t>RELATED WEB SITES</t>
  </si>
  <si>
    <t>Pulverized Coal</t>
  </si>
  <si>
    <t>Inclined Screw Conveyor Capacity</t>
  </si>
  <si>
    <t>Pulverized Alum</t>
  </si>
  <si>
    <t>cu ft per hr @ 1 rpm</t>
  </si>
  <si>
    <t>M260  SCREW CONVEYORS, FEEDERS, AND MIXERS</t>
  </si>
  <si>
    <t>.</t>
  </si>
  <si>
    <t>EXAMPLE ONLY</t>
  </si>
  <si>
    <t>MATH TOOLS</t>
  </si>
  <si>
    <t xml:space="preserve">Unlock a worksheet with "Unprotect" </t>
  </si>
  <si>
    <t>Step-1</t>
  </si>
  <si>
    <t xml:space="preserve">HOME </t>
  </si>
  <si>
    <t>Step-2</t>
  </si>
  <si>
    <t xml:space="preserve">Format </t>
  </si>
  <si>
    <t>Step-3</t>
  </si>
  <si>
    <t>Unprotect Sheet</t>
  </si>
  <si>
    <t>Step-4</t>
  </si>
  <si>
    <t>OK</t>
  </si>
  <si>
    <t xml:space="preserve">Lock a worksheet with "Protect Sheet" </t>
  </si>
  <si>
    <t>Protect Sheet Box Opens</t>
  </si>
  <si>
    <t>Step-5</t>
  </si>
  <si>
    <t>NEW EXCEL</t>
  </si>
  <si>
    <t>OLD EXCEL</t>
  </si>
  <si>
    <t>Step-6</t>
  </si>
  <si>
    <t>Step-7</t>
  </si>
  <si>
    <t>Protect Sheet</t>
  </si>
  <si>
    <t>Password is not required.</t>
  </si>
  <si>
    <t>Check the "Protect Sheet" two boxes right &gt;&gt;</t>
  </si>
  <si>
    <t>Select Unlocked Cells</t>
  </si>
  <si>
    <t>Format Cells</t>
  </si>
  <si>
    <t>Step</t>
  </si>
  <si>
    <t>Enter</t>
  </si>
  <si>
    <t>Follow Steps&gt;&gt;</t>
  </si>
  <si>
    <t xml:space="preserve">GOAL SEEK </t>
  </si>
  <si>
    <t>H =</t>
  </si>
  <si>
    <t>lbs</t>
  </si>
  <si>
    <t>Format</t>
  </si>
  <si>
    <t>llbs</t>
  </si>
  <si>
    <t>Horizontal force, H =</t>
  </si>
  <si>
    <t>TAN(A) =</t>
  </si>
  <si>
    <t>V/H</t>
  </si>
  <si>
    <t>Number</t>
  </si>
  <si>
    <t>Vertical force, V =</t>
  </si>
  <si>
    <t>=</t>
  </si>
  <si>
    <t>number</t>
  </si>
  <si>
    <t>Decimal Places</t>
  </si>
  <si>
    <t>Angle  A =</t>
  </si>
  <si>
    <t>ATAN(V/H)</t>
  </si>
  <si>
    <t>Resultant force, R =</t>
  </si>
  <si>
    <t>( H^2 + V^2 )^(1/2)</t>
  </si>
  <si>
    <t>radians</t>
  </si>
  <si>
    <t>A radians =</t>
  </si>
  <si>
    <t xml:space="preserve">57.3*A </t>
  </si>
  <si>
    <t>Angle, A =</t>
  </si>
  <si>
    <t>57.30 * ATAN(V / H)</t>
  </si>
  <si>
    <t>57.3*A</t>
  </si>
  <si>
    <t>GOAL SEEK method</t>
  </si>
  <si>
    <t>Step-1  Select the green cell C38 containing a formula.</t>
  </si>
  <si>
    <t>Step-2  Select: DATA  &gt; What-If Analysis &gt; Goal Seek</t>
  </si>
  <si>
    <t>Step-3  To value: 14, for example</t>
  </si>
  <si>
    <t>Step-4  Pick cell containing value to be changed by Excel: C34 or C35 &gt; OK</t>
  </si>
  <si>
    <t>Select &gt; OK and "Goal Seek Status'&gt;&gt; will open &gt; OK</t>
  </si>
  <si>
    <t>END OF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</si>
</sst>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8" formatCode="0.0"/>
    <numFmt numFmtId="169" formatCode="0.000"/>
    <numFmt numFmtId="172" formatCode="0.0000"/>
    <numFmt numFmtId="173" formatCode="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9" fontId="3" fillId="0" borderId="0" xfId="0" applyNumberFormat="1" applyFont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quotePrefix="1" applyFont="1" applyAlignment="1">
      <alignment horizontal="left"/>
    </xf>
    <xf numFmtId="10" fontId="3" fillId="0" borderId="0" xfId="0" quotePrefix="1" applyNumberFormat="1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 applyProtection="1">
      <alignment horizontal="center"/>
      <protection locked="0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9" fontId="3" fillId="0" borderId="0" xfId="0" applyNumberFormat="1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16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right"/>
    </xf>
    <xf numFmtId="9" fontId="3" fillId="0" borderId="1" xfId="0" applyNumberFormat="1" applyFont="1" applyFill="1" applyBorder="1" applyAlignment="1" applyProtection="1">
      <alignment horizontal="center"/>
      <protection locked="0"/>
    </xf>
    <xf numFmtId="9" fontId="3" fillId="0" borderId="1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 applyProtection="1">
      <alignment horizontal="center"/>
      <protection locked="0"/>
    </xf>
    <xf numFmtId="169" fontId="3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68" fontId="3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15" fontId="3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quotePrefix="1" applyFont="1" applyAlignment="1" applyProtection="1">
      <alignment horizontal="right"/>
      <protection locked="0"/>
    </xf>
    <xf numFmtId="172" fontId="2" fillId="0" borderId="0" xfId="0" applyNumberFormat="1" applyFont="1" applyAlignment="1" applyProtection="1">
      <alignment horizontal="center"/>
      <protection locked="0"/>
    </xf>
    <xf numFmtId="0" fontId="9" fillId="0" borderId="0" xfId="0" applyFont="1"/>
    <xf numFmtId="173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2" fontId="9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2" fontId="2" fillId="3" borderId="1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2" fontId="2" fillId="2" borderId="10" xfId="0" applyNumberFormat="1" applyFont="1" applyFill="1" applyBorder="1" applyAlignment="1" applyProtection="1">
      <alignment horizontal="left"/>
      <protection locked="0"/>
    </xf>
    <xf numFmtId="172" fontId="9" fillId="0" borderId="0" xfId="0" applyNumberFormat="1" applyFont="1" applyAlignment="1" applyProtection="1">
      <alignment horizontal="left"/>
      <protection locked="0"/>
    </xf>
    <xf numFmtId="172" fontId="9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right"/>
    </xf>
    <xf numFmtId="168" fontId="2" fillId="4" borderId="10" xfId="0" applyNumberFormat="1" applyFont="1" applyFill="1" applyBorder="1" applyAlignment="1" applyProtection="1">
      <alignment horizontal="left"/>
      <protection locked="0"/>
    </xf>
    <xf numFmtId="2" fontId="9" fillId="0" borderId="0" xfId="0" applyNumberFormat="1" applyFont="1" applyAlignment="1">
      <alignment horizontal="left"/>
    </xf>
    <xf numFmtId="2" fontId="2" fillId="5" borderId="1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8" fillId="0" borderId="0" xfId="0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Fill="1" applyProtection="1"/>
    <xf numFmtId="9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2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168" fontId="3" fillId="0" borderId="1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Alignment="1">
      <alignment horizontal="left"/>
    </xf>
    <xf numFmtId="2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0" fontId="3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" fontId="3" fillId="0" borderId="0" xfId="0" applyNumberFormat="1" applyFont="1" applyAlignment="1" applyProtection="1">
      <alignment horizontal="left"/>
    </xf>
    <xf numFmtId="169" fontId="3" fillId="0" borderId="0" xfId="0" applyNumberFormat="1" applyFont="1" applyAlignment="1" applyProtection="1">
      <alignment horizontal="left"/>
    </xf>
    <xf numFmtId="2" fontId="2" fillId="0" borderId="10" xfId="0" applyNumberFormat="1" applyFont="1" applyBorder="1" applyAlignment="1" applyProtection="1">
      <alignment horizontal="left"/>
    </xf>
    <xf numFmtId="168" fontId="3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Alignment="1">
      <alignment horizontal="left"/>
    </xf>
    <xf numFmtId="168" fontId="2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2" fontId="2" fillId="6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5" Type="http://schemas.openxmlformats.org/officeDocument/2006/relationships/image" Target="../media/image14.jpeg"/><Relationship Id="rId4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g"/><Relationship Id="rId7" Type="http://schemas.openxmlformats.org/officeDocument/2006/relationships/image" Target="../media/image21.jpg"/><Relationship Id="rId2" Type="http://schemas.openxmlformats.org/officeDocument/2006/relationships/image" Target="../media/image16.tif"/><Relationship Id="rId1" Type="http://schemas.openxmlformats.org/officeDocument/2006/relationships/image" Target="../media/image15.tif"/><Relationship Id="rId6" Type="http://schemas.openxmlformats.org/officeDocument/2006/relationships/image" Target="../media/image20.jpg"/><Relationship Id="rId5" Type="http://schemas.openxmlformats.org/officeDocument/2006/relationships/image" Target="../media/image19.jpg"/><Relationship Id="rId4" Type="http://schemas.openxmlformats.org/officeDocument/2006/relationships/image" Target="../media/image1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23</xdr:row>
      <xdr:rowOff>9526</xdr:rowOff>
    </xdr:from>
    <xdr:to>
      <xdr:col>5</xdr:col>
      <xdr:colOff>733425</xdr:colOff>
      <xdr:row>42</xdr:row>
      <xdr:rowOff>123826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FB954281-37B3-863D-D7CC-4AC7DD7649C4}"/>
            </a:ext>
          </a:extLst>
        </xdr:cNvPr>
        <xdr:cNvSpPr txBox="1">
          <a:spLocks noChangeArrowheads="1"/>
        </xdr:cNvSpPr>
      </xdr:nvSpPr>
      <xdr:spPr bwMode="auto">
        <a:xfrm>
          <a:off x="1000125" y="647701"/>
          <a:ext cx="4572000" cy="3790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Screw Conveyors 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Screw conveyors are used to convey many different bulk materials. Bulk materials are: moved, distributed, elevated, heated, cooled, and collected in screw conveyors. Helical augers are used in: snow throwers, mining equipment, combine harvesters, balers, fertilizer spreaders, and many other applications.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conveyed materials range in size from powder which is less than 0.006 inches to 3 inch lumps. Bulk material densities range from 4 to 200 lb per cubic foot. See the bulk material densities chart below.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Most screw conveyors manufactured today range in size from 4 to 24 inches diameter. The maximum allowable load of bulk material in a convey is 45% of the screw diameter. A 12 inch diameter screw conveyor filled to 45% can move 1,000 cubic feet of material per hour. 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Screw conveyors should not be filled above 45%. Higher conveyor trough load levels result in reverse flow and reduced efficiency. Abrasive materials and materials having lumps greater than 0.5 inches should not be loaded above 30%. Lump sizes between 0.63 and 3.00 inches should be loaded to a maximum of 15%.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Standard pitch of screw conveyor augers is equal to auger diameter. </a:t>
          </a: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295275</xdr:colOff>
      <xdr:row>130</xdr:row>
      <xdr:rowOff>57148</xdr:rowOff>
    </xdr:from>
    <xdr:to>
      <xdr:col>3</xdr:col>
      <xdr:colOff>114300</xdr:colOff>
      <xdr:row>140</xdr:row>
      <xdr:rowOff>104775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AB74DB0B-9300-A679-4EF9-961936B28165}"/>
            </a:ext>
          </a:extLst>
        </xdr:cNvPr>
        <xdr:cNvSpPr txBox="1">
          <a:spLocks noChangeArrowheads="1"/>
        </xdr:cNvSpPr>
      </xdr:nvSpPr>
      <xdr:spPr bwMode="auto">
        <a:xfrm>
          <a:off x="771525" y="21164548"/>
          <a:ext cx="2847975" cy="19812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Goal Seek at "Math Tools" tab below.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using Excel's Goal Seek, unprotect the spread sheet by selecting: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Drop down menu: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Tools &gt; Protection &gt; Unprotect Sheet &gt; OK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When Excel's Goal Seek is not needed, restore protection with: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Drop down menu: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Tools &gt; Protection &gt; Protect Sheet &gt; OK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1047750</xdr:colOff>
      <xdr:row>96</xdr:row>
      <xdr:rowOff>123825</xdr:rowOff>
    </xdr:from>
    <xdr:to>
      <xdr:col>4</xdr:col>
      <xdr:colOff>123825</xdr:colOff>
      <xdr:row>108</xdr:row>
      <xdr:rowOff>95250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ABBE609C-890A-9517-CD4A-5B8FA21B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4744700"/>
          <a:ext cx="3133725" cy="225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676275</xdr:colOff>
      <xdr:row>78</xdr:row>
      <xdr:rowOff>47625</xdr:rowOff>
    </xdr:from>
    <xdr:to>
      <xdr:col>6</xdr:col>
      <xdr:colOff>200025</xdr:colOff>
      <xdr:row>91</xdr:row>
      <xdr:rowOff>38100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791EFBE-D16B-FAD7-BAD5-3122B2E4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1239500"/>
          <a:ext cx="25812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66</xdr:row>
      <xdr:rowOff>47624</xdr:rowOff>
    </xdr:from>
    <xdr:to>
      <xdr:col>4</xdr:col>
      <xdr:colOff>352425</xdr:colOff>
      <xdr:row>76</xdr:row>
      <xdr:rowOff>38100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86B792E2-166F-DCD3-7743-E970A801E14E}"/>
            </a:ext>
          </a:extLst>
        </xdr:cNvPr>
        <xdr:cNvSpPr txBox="1">
          <a:spLocks noChangeArrowheads="1"/>
        </xdr:cNvSpPr>
      </xdr:nvSpPr>
      <xdr:spPr bwMode="auto">
        <a:xfrm>
          <a:off x="628650" y="8953499"/>
          <a:ext cx="3952875" cy="1895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Screw conveyors are manufactured in 10 and 12 foot lengths. Multiple troughs may be bolted end to  end. 100 foot long screw conveyors are possible.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Trough inside diameter is one inch more than screw diameter.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12 inch diameter screw will be placed inside a 13 inch inside diameter trough.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247650</xdr:colOff>
      <xdr:row>76</xdr:row>
      <xdr:rowOff>123825</xdr:rowOff>
    </xdr:from>
    <xdr:to>
      <xdr:col>2</xdr:col>
      <xdr:colOff>361950</xdr:colOff>
      <xdr:row>93</xdr:row>
      <xdr:rowOff>95250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ABE2BC84-DD1A-C722-2DAF-FE8AEEB68C93}"/>
            </a:ext>
          </a:extLst>
        </xdr:cNvPr>
        <xdr:cNvSpPr txBox="1">
          <a:spLocks noChangeArrowheads="1"/>
        </xdr:cNvSpPr>
      </xdr:nvSpPr>
      <xdr:spPr bwMode="auto">
        <a:xfrm>
          <a:off x="723900" y="10934700"/>
          <a:ext cx="2171700" cy="3209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non standard length trough can be bolted at any section of the conveyor.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Discharge spouts can be located at any point in the trough bottom.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spouts have a square opening equal to trough inside diameter.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Discharge at several locations is possible.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Multiple discharge spouts fitted with slide gates may be located along the length of the trough.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952500</xdr:colOff>
      <xdr:row>109</xdr:row>
      <xdr:rowOff>19049</xdr:rowOff>
    </xdr:from>
    <xdr:to>
      <xdr:col>5</xdr:col>
      <xdr:colOff>9525</xdr:colOff>
      <xdr:row>123</xdr:row>
      <xdr:rowOff>95249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461F59E3-19EC-26D8-AAC4-AE8865EFE195}"/>
            </a:ext>
          </a:extLst>
        </xdr:cNvPr>
        <xdr:cNvSpPr txBox="1">
          <a:spLocks noChangeArrowheads="1"/>
        </xdr:cNvSpPr>
      </xdr:nvSpPr>
      <xdr:spPr bwMode="auto">
        <a:xfrm>
          <a:off x="1428750" y="17116424"/>
          <a:ext cx="3419475" cy="2752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Helical Augers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Sectional helical screw flights, called augers, are formed, from a flat disc with a hole in the middle, with a press. A 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helical sections are welded to standard carbon steel pipe. Continuous helical auger flights are also available at a higher cost.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Standard Auger Diameters 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4, 6, 9, 10, 12, 14, 16, 18, 20, 24 inches.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See Torque Limits under the "Conveyor Dimensions" tab below.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104775</xdr:colOff>
      <xdr:row>148</xdr:row>
      <xdr:rowOff>66675</xdr:rowOff>
    </xdr:from>
    <xdr:to>
      <xdr:col>6</xdr:col>
      <xdr:colOff>28575</xdr:colOff>
      <xdr:row>155</xdr:row>
      <xdr:rowOff>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E14E5E7D-7C1F-24D5-352F-C89138AB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4679275"/>
          <a:ext cx="12858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166</xdr:row>
      <xdr:rowOff>9525</xdr:rowOff>
    </xdr:from>
    <xdr:to>
      <xdr:col>6</xdr:col>
      <xdr:colOff>9525</xdr:colOff>
      <xdr:row>172</xdr:row>
      <xdr:rowOff>152400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12832E4A-26D7-0F1C-F82A-DD0744BE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28251150"/>
          <a:ext cx="127635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185</xdr:row>
      <xdr:rowOff>47625</xdr:rowOff>
    </xdr:from>
    <xdr:to>
      <xdr:col>6</xdr:col>
      <xdr:colOff>85725</xdr:colOff>
      <xdr:row>192</xdr:row>
      <xdr:rowOff>28575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F45DCCC0-C82E-8A65-E208-7BA28341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2118300"/>
          <a:ext cx="1257300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466725</xdr:colOff>
      <xdr:row>204</xdr:row>
      <xdr:rowOff>47625</xdr:rowOff>
    </xdr:from>
    <xdr:to>
      <xdr:col>5</xdr:col>
      <xdr:colOff>695325</xdr:colOff>
      <xdr:row>222</xdr:row>
      <xdr:rowOff>161925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6A21C829-3EF3-387F-3B34-F1416ABD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051125"/>
          <a:ext cx="4895850" cy="3543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47626</xdr:colOff>
      <xdr:row>236</xdr:row>
      <xdr:rowOff>66674</xdr:rowOff>
    </xdr:from>
    <xdr:to>
      <xdr:col>4</xdr:col>
      <xdr:colOff>19050</xdr:colOff>
      <xdr:row>251</xdr:row>
      <xdr:rowOff>161925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9FCA5B17-CC5C-10A8-EB6D-8481440514E0}"/>
            </a:ext>
          </a:extLst>
        </xdr:cNvPr>
        <xdr:cNvSpPr txBox="1">
          <a:spLocks noChangeArrowheads="1"/>
        </xdr:cNvSpPr>
      </xdr:nvSpPr>
      <xdr:spPr bwMode="auto">
        <a:xfrm>
          <a:off x="523876" y="42167174"/>
          <a:ext cx="3724274" cy="29527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Sizes: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Fine (Less than: 1/8 inch), Granular (1/8 to 1/2 inch), Lumpy (1/2 to 3 inch).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Densities: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Less than: 1.0 lb/cu ft to 200 lb/cu ft.</a:t>
          </a: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Flow abilities: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Free flowing (&lt; 30 degrees), Sluggish (&gt; 30 degrees)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30 degrees is the angle of repose or the slop of a conical pile resulting from poring the material onto a horizontal surface.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Abrasiveness: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Non-abrasive to Very abrasive.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Other Characteristics: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Interlocks and tangles to aerate and becomes fluid.</a:t>
          </a:r>
        </a:p>
      </xdr:txBody>
    </xdr:sp>
    <xdr:clientData/>
  </xdr:twoCellAnchor>
  <xdr:twoCellAnchor editAs="oneCell">
    <xdr:from>
      <xdr:col>1</xdr:col>
      <xdr:colOff>523875</xdr:colOff>
      <xdr:row>44</xdr:row>
      <xdr:rowOff>57150</xdr:rowOff>
    </xdr:from>
    <xdr:to>
      <xdr:col>5</xdr:col>
      <xdr:colOff>390525</xdr:colOff>
      <xdr:row>64</xdr:row>
      <xdr:rowOff>28575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D950CE16-48FD-F3CB-37E4-95044ABA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752975"/>
          <a:ext cx="45339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266700</xdr:colOff>
      <xdr:row>124</xdr:row>
      <xdr:rowOff>66675</xdr:rowOff>
    </xdr:from>
    <xdr:to>
      <xdr:col>2</xdr:col>
      <xdr:colOff>552450</xdr:colOff>
      <xdr:row>129</xdr:row>
      <xdr:rowOff>142875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7FE73F7C-6E82-4C43-D4DC-FD44C20383B6}"/>
            </a:ext>
          </a:extLst>
        </xdr:cNvPr>
        <xdr:cNvSpPr txBox="1">
          <a:spLocks noChangeArrowheads="1"/>
        </xdr:cNvSpPr>
      </xdr:nvSpPr>
      <xdr:spPr bwMode="auto">
        <a:xfrm>
          <a:off x="266700" y="16583025"/>
          <a:ext cx="23431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Spread Sheet Method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Type in values for the input data.</a:t>
          </a:r>
        </a:p>
        <a:p>
          <a:pPr algn="l" rtl="0">
            <a:lnSpc>
              <a:spcPts val="9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Enter.</a:t>
          </a:r>
        </a:p>
        <a:p>
          <a:pPr algn="l" rtl="0">
            <a:lnSpc>
              <a:spcPts val="10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Answer:  X = will be calculated.</a:t>
          </a:r>
        </a:p>
        <a:p>
          <a:pPr algn="l" rtl="0">
            <a:lnSpc>
              <a:spcPts val="9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 Automatic calculations are bold type.</a:t>
          </a:r>
        </a:p>
        <a:p>
          <a:pPr algn="l" rtl="0">
            <a:lnSpc>
              <a:spcPts val="10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695325</xdr:colOff>
      <xdr:row>124</xdr:row>
      <xdr:rowOff>66675</xdr:rowOff>
    </xdr:from>
    <xdr:to>
      <xdr:col>6</xdr:col>
      <xdr:colOff>228600</xdr:colOff>
      <xdr:row>129</xdr:row>
      <xdr:rowOff>133350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9FB47EC9-E6FE-6FAE-40F2-67CA1584A6EB}"/>
            </a:ext>
          </a:extLst>
        </xdr:cNvPr>
        <xdr:cNvSpPr txBox="1">
          <a:spLocks noChangeArrowheads="1"/>
        </xdr:cNvSpPr>
      </xdr:nvSpPr>
      <xdr:spPr bwMode="auto">
        <a:xfrm>
          <a:off x="3228975" y="20031075"/>
          <a:ext cx="2590800" cy="1019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Protect or Unprotect Spreadsheet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Select drop-down menu: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Format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 Pick: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Protect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or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Unprotect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OK</a:t>
          </a:r>
        </a:p>
      </xdr:txBody>
    </xdr:sp>
    <xdr:clientData/>
  </xdr:twoCellAnchor>
  <xdr:oneCellAnchor>
    <xdr:from>
      <xdr:col>11</xdr:col>
      <xdr:colOff>104775</xdr:colOff>
      <xdr:row>148</xdr:row>
      <xdr:rowOff>66675</xdr:rowOff>
    </xdr:from>
    <xdr:ext cx="1285875" cy="1343025"/>
    <xdr:pic>
      <xdr:nvPicPr>
        <xdr:cNvPr id="2" name="Picture 21">
          <a:extLst>
            <a:ext uri="{FF2B5EF4-FFF2-40B4-BE49-F238E27FC236}">
              <a16:creationId xmlns:a16="http://schemas.microsoft.com/office/drawing/2014/main" id="{A91743ED-EA39-4AB7-9F46-F4EB15AA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4679275"/>
          <a:ext cx="12858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104775</xdr:colOff>
      <xdr:row>148</xdr:row>
      <xdr:rowOff>66675</xdr:rowOff>
    </xdr:from>
    <xdr:ext cx="1285875" cy="1343025"/>
    <xdr:pic>
      <xdr:nvPicPr>
        <xdr:cNvPr id="3" name="Picture 21">
          <a:extLst>
            <a:ext uri="{FF2B5EF4-FFF2-40B4-BE49-F238E27FC236}">
              <a16:creationId xmlns:a16="http://schemas.microsoft.com/office/drawing/2014/main" id="{79D826EC-5079-4E8E-85D1-6C1F4A9A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4679275"/>
          <a:ext cx="128587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47625</xdr:colOff>
      <xdr:row>2</xdr:row>
      <xdr:rowOff>114300</xdr:rowOff>
    </xdr:from>
    <xdr:to>
      <xdr:col>6</xdr:col>
      <xdr:colOff>274623</xdr:colOff>
      <xdr:row>21</xdr:row>
      <xdr:rowOff>161925</xdr:rowOff>
    </xdr:to>
    <xdr:pic>
      <xdr:nvPicPr>
        <xdr:cNvPr id="4" name="Picture 1034">
          <a:extLst>
            <a:ext uri="{FF2B5EF4-FFF2-40B4-BE49-F238E27FC236}">
              <a16:creationId xmlns:a16="http://schemas.microsoft.com/office/drawing/2014/main" id="{7DC1B573-FF9D-4619-9220-7A3B0836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1975"/>
          <a:ext cx="5646723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23</xdr:row>
      <xdr:rowOff>9525</xdr:rowOff>
    </xdr:from>
    <xdr:to>
      <xdr:col>6</xdr:col>
      <xdr:colOff>28575</xdr:colOff>
      <xdr:row>50</xdr:row>
      <xdr:rowOff>85725</xdr:rowOff>
    </xdr:to>
    <xdr:sp macro="" textlink="">
      <xdr:nvSpPr>
        <xdr:cNvPr id="10243" name="Text Box 1027">
          <a:extLst>
            <a:ext uri="{FF2B5EF4-FFF2-40B4-BE49-F238E27FC236}">
              <a16:creationId xmlns:a16="http://schemas.microsoft.com/office/drawing/2014/main" id="{FB8E89FC-A5E4-CDE1-5F4B-03DD0067DED5}"/>
            </a:ext>
          </a:extLst>
        </xdr:cNvPr>
        <xdr:cNvSpPr txBox="1">
          <a:spLocks noChangeArrowheads="1"/>
        </xdr:cNvSpPr>
      </xdr:nvSpPr>
      <xdr:spPr bwMode="auto">
        <a:xfrm>
          <a:off x="752475" y="3733800"/>
          <a:ext cx="4610100" cy="444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Screw Conveyor Layout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Both right and left hand augers are available.</a:t>
          </a: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screw conveyor troughs are manufactured in 10 and 12 foot full lengths and 5 and 6 foot half lengths.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 single odd length chute for a screw conveyor will be manufactured as required for the overall conveyor length specified by the engineer.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Auger shaft torsion stiffness limits conveyor lengths to approximately 75 feet.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trough inside diameter is 1.00 inch larger than screw size.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An opening at any point in the trough cover will be provided for an inlet chute.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One or more discharge chutes can be supplied. Discharge chute size is equal to trough inside diameter and square. The location of a discharge can be flush with the trough end or any point back from the end.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screw conveyor drive can be at either discharge or intake end but discharge is preferred because pipe and couplings will be in tension.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Seals are provided at each end of the screw conveyor to protect bearings.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Hanger bearings can be supplied for supporting the mid section of heavily loaded long length screw shafts.</a:t>
          </a:r>
        </a:p>
      </xdr:txBody>
    </xdr:sp>
    <xdr:clientData/>
  </xdr:twoCellAnchor>
  <xdr:twoCellAnchor>
    <xdr:from>
      <xdr:col>1</xdr:col>
      <xdr:colOff>1504951</xdr:colOff>
      <xdr:row>76</xdr:row>
      <xdr:rowOff>85725</xdr:rowOff>
    </xdr:from>
    <xdr:to>
      <xdr:col>4</xdr:col>
      <xdr:colOff>152401</xdr:colOff>
      <xdr:row>86</xdr:row>
      <xdr:rowOff>85725</xdr:rowOff>
    </xdr:to>
    <xdr:sp macro="" textlink="">
      <xdr:nvSpPr>
        <xdr:cNvPr id="10245" name="Text Box 1029">
          <a:extLst>
            <a:ext uri="{FF2B5EF4-FFF2-40B4-BE49-F238E27FC236}">
              <a16:creationId xmlns:a16="http://schemas.microsoft.com/office/drawing/2014/main" id="{304E2960-FC26-CEB3-5E4F-333F77B4529E}"/>
            </a:ext>
          </a:extLst>
        </xdr:cNvPr>
        <xdr:cNvSpPr txBox="1">
          <a:spLocks noChangeArrowheads="1"/>
        </xdr:cNvSpPr>
      </xdr:nvSpPr>
      <xdr:spPr bwMode="auto">
        <a:xfrm>
          <a:off x="1971676" y="14649450"/>
          <a:ext cx="2762250" cy="190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Drive Shaft Strength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 typical screw conveyor drive shaft, bushing, and pipe is illustrated above.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Two or three drive shaft bolts are provided in either a 2 or 3 inch inside diameter standard schedule 40 pipe.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 bushing fills the space between shaft and pipe.</a:t>
          </a:r>
        </a:p>
      </xdr:txBody>
    </xdr:sp>
    <xdr:clientData/>
  </xdr:twoCellAnchor>
  <xdr:twoCellAnchor editAs="oneCell">
    <xdr:from>
      <xdr:col>1</xdr:col>
      <xdr:colOff>838201</xdr:colOff>
      <xdr:row>54</xdr:row>
      <xdr:rowOff>48047</xdr:rowOff>
    </xdr:from>
    <xdr:to>
      <xdr:col>5</xdr:col>
      <xdr:colOff>571501</xdr:colOff>
      <xdr:row>75</xdr:row>
      <xdr:rowOff>171450</xdr:rowOff>
    </xdr:to>
    <xdr:pic>
      <xdr:nvPicPr>
        <xdr:cNvPr id="10246" name="Picture 1030">
          <a:extLst>
            <a:ext uri="{FF2B5EF4-FFF2-40B4-BE49-F238E27FC236}">
              <a16:creationId xmlns:a16="http://schemas.microsoft.com/office/drawing/2014/main" id="{797FBBBC-7C65-37BD-72D6-231B262F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6" y="10420772"/>
          <a:ext cx="4857750" cy="412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447674</xdr:colOff>
      <xdr:row>2</xdr:row>
      <xdr:rowOff>57150</xdr:rowOff>
    </xdr:from>
    <xdr:to>
      <xdr:col>6</xdr:col>
      <xdr:colOff>360347</xdr:colOff>
      <xdr:row>21</xdr:row>
      <xdr:rowOff>104775</xdr:rowOff>
    </xdr:to>
    <xdr:pic>
      <xdr:nvPicPr>
        <xdr:cNvPr id="10250" name="Picture 1034">
          <a:extLst>
            <a:ext uri="{FF2B5EF4-FFF2-40B4-BE49-F238E27FC236}">
              <a16:creationId xmlns:a16="http://schemas.microsoft.com/office/drawing/2014/main" id="{C3F31F37-F2D8-1271-FDF2-5AC6E266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" y="504825"/>
          <a:ext cx="5646723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0</xdr:rowOff>
    </xdr:from>
    <xdr:to>
      <xdr:col>5</xdr:col>
      <xdr:colOff>209550</xdr:colOff>
      <xdr:row>16</xdr:row>
      <xdr:rowOff>142875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BA6A7E7A-89C0-3FA5-6F82-02EB6E2DFCE7}"/>
            </a:ext>
          </a:extLst>
        </xdr:cNvPr>
        <xdr:cNvSpPr txBox="1">
          <a:spLocks noChangeArrowheads="1"/>
        </xdr:cNvSpPr>
      </xdr:nvSpPr>
      <xdr:spPr bwMode="auto">
        <a:xfrm>
          <a:off x="657225" y="447675"/>
          <a:ext cx="4086225" cy="2809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Screw Feeders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Screw feeders are used to remove materials at carefully controlled rates from small hoppers and large bins.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Feeder troughs are filled to 100% and the screw flights are flooded.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The helical screw flights have a reduced pitch in the intake portion of the feeder and full pitch in the discharge area.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pitch within the feeder hopper area is one half full pitch. Full pitch is equal to auger diameter.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Multiple screws side by side in bin bottoms are also used as feeders effectively and reliably.</a:t>
          </a:r>
        </a:p>
      </xdr:txBody>
    </xdr:sp>
    <xdr:clientData/>
  </xdr:twoCellAnchor>
  <xdr:twoCellAnchor editAs="oneCell">
    <xdr:from>
      <xdr:col>4</xdr:col>
      <xdr:colOff>180975</xdr:colOff>
      <xdr:row>35</xdr:row>
      <xdr:rowOff>0</xdr:rowOff>
    </xdr:from>
    <xdr:to>
      <xdr:col>7</xdr:col>
      <xdr:colOff>381000</xdr:colOff>
      <xdr:row>45</xdr:row>
      <xdr:rowOff>190500</xdr:rowOff>
    </xdr:to>
    <xdr:pic>
      <xdr:nvPicPr>
        <xdr:cNvPr id="11271" name="Picture 7">
          <a:extLst>
            <a:ext uri="{FF2B5EF4-FFF2-40B4-BE49-F238E27FC236}">
              <a16:creationId xmlns:a16="http://schemas.microsoft.com/office/drawing/2014/main" id="{867BC92A-6723-8381-087C-46A7CE60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4371975"/>
          <a:ext cx="2028825" cy="2200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552451</xdr:colOff>
      <xdr:row>106</xdr:row>
      <xdr:rowOff>95249</xdr:rowOff>
    </xdr:from>
    <xdr:to>
      <xdr:col>5</xdr:col>
      <xdr:colOff>9526</xdr:colOff>
      <xdr:row>113</xdr:row>
      <xdr:rowOff>66675</xdr:rowOff>
    </xdr:to>
    <xdr:sp macro="" textlink="">
      <xdr:nvSpPr>
        <xdr:cNvPr id="11272" name="Text Box 8">
          <a:extLst>
            <a:ext uri="{FF2B5EF4-FFF2-40B4-BE49-F238E27FC236}">
              <a16:creationId xmlns:a16="http://schemas.microsoft.com/office/drawing/2014/main" id="{A36DC0FC-773E-CD89-724C-65CFC02C2BD0}"/>
            </a:ext>
          </a:extLst>
        </xdr:cNvPr>
        <xdr:cNvSpPr txBox="1">
          <a:spLocks noChangeArrowheads="1"/>
        </xdr:cNvSpPr>
      </xdr:nvSpPr>
      <xdr:spPr bwMode="auto">
        <a:xfrm>
          <a:off x="1038226" y="20697824"/>
          <a:ext cx="3505200" cy="1314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Screw Mixers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Many food ingredients and chemicals are mixed and blended in screw mixers similar to the one above.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Continuous helical screw flights, ribbons, and paddles are used in mixers.</a:t>
          </a:r>
        </a:p>
      </xdr:txBody>
    </xdr:sp>
    <xdr:clientData/>
  </xdr:twoCellAnchor>
  <xdr:twoCellAnchor editAs="oneCell">
    <xdr:from>
      <xdr:col>1</xdr:col>
      <xdr:colOff>447675</xdr:colOff>
      <xdr:row>91</xdr:row>
      <xdr:rowOff>161925</xdr:rowOff>
    </xdr:from>
    <xdr:to>
      <xdr:col>4</xdr:col>
      <xdr:colOff>190500</xdr:colOff>
      <xdr:row>105</xdr:row>
      <xdr:rowOff>133350</xdr:rowOff>
    </xdr:to>
    <xdr:pic>
      <xdr:nvPicPr>
        <xdr:cNvPr id="11273" name="Picture 9">
          <a:extLst>
            <a:ext uri="{FF2B5EF4-FFF2-40B4-BE49-F238E27FC236}">
              <a16:creationId xmlns:a16="http://schemas.microsoft.com/office/drawing/2014/main" id="{436177CB-F703-E49F-DF05-509FDA1A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7907000"/>
          <a:ext cx="3448050" cy="26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1028700</xdr:colOff>
      <xdr:row>114</xdr:row>
      <xdr:rowOff>123825</xdr:rowOff>
    </xdr:from>
    <xdr:to>
      <xdr:col>5</xdr:col>
      <xdr:colOff>28575</xdr:colOff>
      <xdr:row>126</xdr:row>
      <xdr:rowOff>85725</xdr:rowOff>
    </xdr:to>
    <xdr:pic>
      <xdr:nvPicPr>
        <xdr:cNvPr id="11274" name="Picture 10">
          <a:extLst>
            <a:ext uri="{FF2B5EF4-FFF2-40B4-BE49-F238E27FC236}">
              <a16:creationId xmlns:a16="http://schemas.microsoft.com/office/drawing/2014/main" id="{E4BDAAF6-30C7-0ED4-8F6A-3C94765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22259925"/>
          <a:ext cx="3314700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942975</xdr:colOff>
      <xdr:row>135</xdr:row>
      <xdr:rowOff>19050</xdr:rowOff>
    </xdr:from>
    <xdr:to>
      <xdr:col>5</xdr:col>
      <xdr:colOff>542925</xdr:colOff>
      <xdr:row>146</xdr:row>
      <xdr:rowOff>76200</xdr:rowOff>
    </xdr:to>
    <xdr:pic>
      <xdr:nvPicPr>
        <xdr:cNvPr id="11275" name="Picture 11">
          <a:extLst>
            <a:ext uri="{FF2B5EF4-FFF2-40B4-BE49-F238E27FC236}">
              <a16:creationId xmlns:a16="http://schemas.microsoft.com/office/drawing/2014/main" id="{35CD62DB-CA2B-FF15-9C48-5E74E228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6155650"/>
          <a:ext cx="3914775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127</xdr:row>
      <xdr:rowOff>57150</xdr:rowOff>
    </xdr:from>
    <xdr:to>
      <xdr:col>5</xdr:col>
      <xdr:colOff>28575</xdr:colOff>
      <xdr:row>134</xdr:row>
      <xdr:rowOff>85725</xdr:rowOff>
    </xdr:to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AAE4EADD-350C-23C6-A5D5-1DDBD6F8134D}"/>
            </a:ext>
          </a:extLst>
        </xdr:cNvPr>
        <xdr:cNvSpPr txBox="1">
          <a:spLocks noChangeArrowheads="1"/>
        </xdr:cNvSpPr>
      </xdr:nvSpPr>
      <xdr:spPr bwMode="auto">
        <a:xfrm>
          <a:off x="1019175" y="24669750"/>
          <a:ext cx="3543300" cy="1362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Ribbon Mixer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The H.C. Davis model HD-60 shown above is a typical example of ribbon mixers.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mixers are available with optional load cells and automated controls for batch operations.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66675</xdr:colOff>
      <xdr:row>18</xdr:row>
      <xdr:rowOff>114299</xdr:rowOff>
    </xdr:from>
    <xdr:to>
      <xdr:col>7</xdr:col>
      <xdr:colOff>464828</xdr:colOff>
      <xdr:row>33</xdr:row>
      <xdr:rowOff>123824</xdr:rowOff>
    </xdr:to>
    <xdr:pic>
      <xdr:nvPicPr>
        <xdr:cNvPr id="11278" name="Picture 14">
          <a:extLst>
            <a:ext uri="{FF2B5EF4-FFF2-40B4-BE49-F238E27FC236}">
              <a16:creationId xmlns:a16="http://schemas.microsoft.com/office/drawing/2014/main" id="{C14B8FF3-B695-FFEE-E3AA-93A4ED90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609974"/>
          <a:ext cx="5932178" cy="2867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352425</xdr:colOff>
      <xdr:row>149</xdr:row>
      <xdr:rowOff>47625</xdr:rowOff>
    </xdr:from>
    <xdr:to>
      <xdr:col>6</xdr:col>
      <xdr:colOff>171450</xdr:colOff>
      <xdr:row>162</xdr:row>
      <xdr:rowOff>142875</xdr:rowOff>
    </xdr:to>
    <xdr:sp macro="" textlink="">
      <xdr:nvSpPr>
        <xdr:cNvPr id="11279" name="Text Box 15">
          <a:extLst>
            <a:ext uri="{FF2B5EF4-FFF2-40B4-BE49-F238E27FC236}">
              <a16:creationId xmlns:a16="http://schemas.microsoft.com/office/drawing/2014/main" id="{66EFBF63-EEA6-B22A-08B1-F448FA62AB0F}"/>
            </a:ext>
          </a:extLst>
        </xdr:cNvPr>
        <xdr:cNvSpPr txBox="1">
          <a:spLocks noChangeArrowheads="1"/>
        </xdr:cNvSpPr>
      </xdr:nvSpPr>
      <xdr:spPr bwMode="auto">
        <a:xfrm>
          <a:off x="838200" y="28860750"/>
          <a:ext cx="4476750" cy="2619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Screw Conveyors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www.Ensalco.com     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Top Brands - Excellent Service - 24 Hr. Shipping - Call Now for Info</a:t>
          </a: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Industrial Screw Conveyors, Inc.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Manufactures screw conveyors, flighting, mixers, and feeders. Products, profile, and engineering data sheets.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www.screwconveyors.com/ - 8k - Cached - Similar pages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Bulk Material Handling Equipment - Screw Conveyor Corporation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Specializing in bulk material handling equipment. 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Equipment used in the food processing, chemical, and agriculture industries.</a:t>
          </a:r>
        </a:p>
        <a:p>
          <a:pPr algn="l" rtl="0">
            <a:lnSpc>
              <a:spcPts val="10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www.screwconveyor.com/ - 9k - Cached - Similar pages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352424</xdr:colOff>
      <xdr:row>164</xdr:row>
      <xdr:rowOff>85725</xdr:rowOff>
    </xdr:from>
    <xdr:to>
      <xdr:col>6</xdr:col>
      <xdr:colOff>171450</xdr:colOff>
      <xdr:row>199</xdr:row>
      <xdr:rowOff>95251</xdr:rowOff>
    </xdr:to>
    <xdr:sp macro="" textlink="">
      <xdr:nvSpPr>
        <xdr:cNvPr id="11280" name="Text Box 16">
          <a:extLst>
            <a:ext uri="{FF2B5EF4-FFF2-40B4-BE49-F238E27FC236}">
              <a16:creationId xmlns:a16="http://schemas.microsoft.com/office/drawing/2014/main" id="{843BA7DA-BC1C-E4A6-E1AD-EF29ECEB5200}"/>
            </a:ext>
          </a:extLst>
        </xdr:cNvPr>
        <xdr:cNvSpPr txBox="1">
          <a:spLocks noChangeArrowheads="1"/>
        </xdr:cNvSpPr>
      </xdr:nvSpPr>
      <xdr:spPr bwMode="auto">
        <a:xfrm>
          <a:off x="838199" y="31813500"/>
          <a:ext cx="4476751" cy="66770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Flexible Screw Conveyors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 Flexicon flexible screw conveyor, also known as a spiral conveyor, screw conveyor, helix conveyor or centerless auger conveyor, consists of a spring steel ...</a:t>
          </a: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www.flexicon.com/us/products/FlexibleScrewConveyors/index.asp - 27k - Cached - Similar pages</a:t>
          </a: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CEMA Screw Conveyor Manufacturers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864-338-7793 Fax: 864-338-8732. Industrial Screw Conveyors, Inc. 4133 Conveyor Drive Burleson, TX 76028 Tel: 817-641-0691 Fax: 817-556-0224 ...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www.cemanet.org/manufacturing/screw_A.html - 19k - Cached - Similar pages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Continental Screw Conveyor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Manufactures screw, bucket, and drag conveyors, and mixers. Includes products and profile.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www.continentalscrew.com/ - 7k - Cached - Similar pages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Martin Sprocket &amp; Gear, Inc. Manufacturer of sprockets, gears ...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Manufactures drag, screw, and shaftless conveyors, and bucket elevators. Contains products, markets served, and technology.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www.martinsprocket.com/ - 9k - Cached - Similar pages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Bulk Material Handling Equipment - Screw Conveyor Corporation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Specializing in bulk material handling equipment. Equipment used in the food processing, chemical, and agriculture industries.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www.screwconveyor.com/ - 9k - Cached - Similar pages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Link-Belt® Screw Conveyor Selection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FMC engineers pioneered the development of Link-Belt® screw conveyors and components for the widest range of materials, purposes and applications. ...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www.fmctechnologies.com/.../Conveying/LinkBeltScrewConveyors/ScrewConveyorSelection.aspx - 87k - Cached - Similar pages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[ More results from www.fmctechnologies.com ]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10</xdr:row>
      <xdr:rowOff>152400</xdr:rowOff>
    </xdr:from>
    <xdr:to>
      <xdr:col>11</xdr:col>
      <xdr:colOff>1201</xdr:colOff>
      <xdr:row>28</xdr:row>
      <xdr:rowOff>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D39136-DED7-45FE-8C8A-4C8C0329C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6" y="2162175"/>
          <a:ext cx="2525325" cy="33877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22</xdr:row>
      <xdr:rowOff>85725</xdr:rowOff>
    </xdr:from>
    <xdr:to>
      <xdr:col>2</xdr:col>
      <xdr:colOff>1075729</xdr:colOff>
      <xdr:row>32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87837-E765-47EC-821D-1B881F333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4" y="4486275"/>
          <a:ext cx="2485430" cy="1905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142875</xdr:rowOff>
    </xdr:from>
    <xdr:to>
      <xdr:col>7</xdr:col>
      <xdr:colOff>409163</xdr:colOff>
      <xdr:row>30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9299EA-B9AE-4A4C-8794-398F48DB0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2152650"/>
          <a:ext cx="2237963" cy="39052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</xdr:row>
      <xdr:rowOff>38101</xdr:rowOff>
    </xdr:from>
    <xdr:to>
      <xdr:col>6</xdr:col>
      <xdr:colOff>53975</xdr:colOff>
      <xdr:row>7</xdr:row>
      <xdr:rowOff>87822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340C585-1446-4A53-8326-1F106D3F7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57201"/>
          <a:ext cx="1263650" cy="1040321"/>
        </a:xfrm>
        <a:prstGeom prst="rect">
          <a:avLst/>
        </a:prstGeom>
      </xdr:spPr>
    </xdr:pic>
    <xdr:clientData/>
  </xdr:twoCellAnchor>
  <xdr:twoCellAnchor editAs="oneCell">
    <xdr:from>
      <xdr:col>10</xdr:col>
      <xdr:colOff>714375</xdr:colOff>
      <xdr:row>33</xdr:row>
      <xdr:rowOff>9525</xdr:rowOff>
    </xdr:from>
    <xdr:to>
      <xdr:col>17</xdr:col>
      <xdr:colOff>65888</xdr:colOff>
      <xdr:row>58</xdr:row>
      <xdr:rowOff>73025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91AC1DA-28EF-46FB-A70A-803A61067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6124575"/>
          <a:ext cx="4371188" cy="41021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48</xdr:row>
      <xdr:rowOff>123825</xdr:rowOff>
    </xdr:from>
    <xdr:to>
      <xdr:col>2</xdr:col>
      <xdr:colOff>549275</xdr:colOff>
      <xdr:row>57</xdr:row>
      <xdr:rowOff>15875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B1AD4C9-E517-4C89-B210-EB4E91889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9324975"/>
          <a:ext cx="2006600" cy="1625600"/>
        </a:xfrm>
        <a:prstGeom prst="rect">
          <a:avLst/>
        </a:prstGeom>
      </xdr:spPr>
    </xdr:pic>
    <xdr:clientData/>
  </xdr:twoCellAnchor>
  <xdr:twoCellAnchor editAs="oneCell">
    <xdr:from>
      <xdr:col>2</xdr:col>
      <xdr:colOff>904875</xdr:colOff>
      <xdr:row>48</xdr:row>
      <xdr:rowOff>95250</xdr:rowOff>
    </xdr:from>
    <xdr:to>
      <xdr:col>6</xdr:col>
      <xdr:colOff>454025</xdr:colOff>
      <xdr:row>57</xdr:row>
      <xdr:rowOff>19050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EF7CEDE-E859-463B-8180-1214195ED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9296400"/>
          <a:ext cx="2463800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9"/>
  <sheetViews>
    <sheetView tabSelected="1" workbookViewId="0">
      <selection activeCell="I1" sqref="I1"/>
    </sheetView>
  </sheetViews>
  <sheetFormatPr defaultRowHeight="15" x14ac:dyDescent="0.2"/>
  <cols>
    <col min="1" max="1" width="7.140625" style="2" customWidth="1"/>
    <col min="2" max="2" width="35.42578125" style="6" customWidth="1"/>
    <col min="3" max="3" width="14.5703125" style="3" customWidth="1"/>
    <col min="4" max="4" width="10.85546875" style="3" customWidth="1"/>
    <col min="5" max="5" width="9.140625" style="2"/>
    <col min="6" max="6" width="11.28515625" style="2" customWidth="1"/>
    <col min="7" max="7" width="11.5703125" style="2" customWidth="1"/>
    <col min="8" max="8" width="21" style="2" customWidth="1"/>
    <col min="9" max="9" width="35.28515625" style="2" customWidth="1"/>
    <col min="10" max="10" width="14.7109375" style="2" customWidth="1"/>
    <col min="11" max="11" width="9.140625" style="2"/>
    <col min="12" max="12" width="9.5703125" style="2" bestFit="1" customWidth="1"/>
    <col min="13" max="16384" width="9.140625" style="2"/>
  </cols>
  <sheetData>
    <row r="1" spans="2:18" ht="20.25" x14ac:dyDescent="0.3">
      <c r="B1" s="88" t="s">
        <v>190</v>
      </c>
      <c r="C1" s="2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2:18" x14ac:dyDescent="0.2">
      <c r="B2" s="5"/>
      <c r="C2" s="2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 x14ac:dyDescent="0.2">
      <c r="P3" s="4"/>
      <c r="Q3" s="4"/>
      <c r="R3" s="4"/>
    </row>
    <row r="4" spans="2:18" x14ac:dyDescent="0.2">
      <c r="P4" s="4"/>
      <c r="Q4" s="4"/>
      <c r="R4" s="4"/>
    </row>
    <row r="5" spans="2:18" x14ac:dyDescent="0.2">
      <c r="P5" s="4"/>
      <c r="Q5" s="4"/>
      <c r="R5" s="4"/>
    </row>
    <row r="6" spans="2:18" x14ac:dyDescent="0.2">
      <c r="P6" s="4"/>
      <c r="Q6" s="4"/>
      <c r="R6" s="4"/>
    </row>
    <row r="7" spans="2:18" x14ac:dyDescent="0.2">
      <c r="P7" s="4"/>
      <c r="Q7" s="4"/>
      <c r="R7" s="4"/>
    </row>
    <row r="8" spans="2:18" x14ac:dyDescent="0.2">
      <c r="P8" s="4"/>
      <c r="Q8" s="4"/>
      <c r="R8" s="4"/>
    </row>
    <row r="9" spans="2:18" x14ac:dyDescent="0.2">
      <c r="P9" s="4"/>
      <c r="Q9" s="4"/>
      <c r="R9" s="4"/>
    </row>
    <row r="10" spans="2:18" x14ac:dyDescent="0.2">
      <c r="P10" s="4"/>
      <c r="Q10" s="4"/>
      <c r="R10" s="4"/>
    </row>
    <row r="11" spans="2:18" x14ac:dyDescent="0.2">
      <c r="P11" s="4"/>
      <c r="Q11" s="4"/>
      <c r="R11" s="4"/>
    </row>
    <row r="12" spans="2:18" x14ac:dyDescent="0.2">
      <c r="P12" s="4"/>
      <c r="Q12" s="4"/>
      <c r="R12" s="4"/>
    </row>
    <row r="13" spans="2:18" x14ac:dyDescent="0.2">
      <c r="P13" s="4"/>
      <c r="Q13" s="4"/>
      <c r="R13" s="4"/>
    </row>
    <row r="14" spans="2:18" x14ac:dyDescent="0.2">
      <c r="P14" s="4"/>
      <c r="Q14" s="4"/>
      <c r="R14" s="4"/>
    </row>
    <row r="15" spans="2:18" x14ac:dyDescent="0.2">
      <c r="P15" s="4"/>
      <c r="Q15" s="4"/>
      <c r="R15" s="4"/>
    </row>
    <row r="16" spans="2:18" x14ac:dyDescent="0.2">
      <c r="P16" s="4"/>
      <c r="Q16" s="4"/>
      <c r="R16" s="4"/>
    </row>
    <row r="17" spans="2:18" x14ac:dyDescent="0.2">
      <c r="P17" s="4"/>
      <c r="Q17" s="4"/>
      <c r="R17" s="4"/>
    </row>
    <row r="18" spans="2:18" x14ac:dyDescent="0.2">
      <c r="P18" s="4"/>
      <c r="Q18" s="4"/>
      <c r="R18" s="4"/>
    </row>
    <row r="19" spans="2:18" x14ac:dyDescent="0.2">
      <c r="P19" s="4"/>
      <c r="Q19" s="4"/>
      <c r="R19" s="4"/>
    </row>
    <row r="20" spans="2:18" x14ac:dyDescent="0.2">
      <c r="P20" s="4"/>
      <c r="Q20" s="4"/>
      <c r="R20" s="4"/>
    </row>
    <row r="21" spans="2:18" x14ac:dyDescent="0.2">
      <c r="P21" s="4"/>
      <c r="Q21" s="4"/>
      <c r="R21" s="4"/>
    </row>
    <row r="22" spans="2:18" x14ac:dyDescent="0.2">
      <c r="P22" s="4"/>
      <c r="Q22" s="4"/>
      <c r="R22" s="4"/>
    </row>
    <row r="23" spans="2:18" x14ac:dyDescent="0.2">
      <c r="C23" s="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18" ht="15.75" x14ac:dyDescent="0.25">
      <c r="B24" s="1"/>
      <c r="C24" s="2"/>
      <c r="H24" s="4" t="s">
        <v>37</v>
      </c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ht="15.75" x14ac:dyDescent="0.25">
      <c r="B25" s="3"/>
      <c r="C25" s="2"/>
      <c r="F25" s="7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ht="15.75" x14ac:dyDescent="0.25">
      <c r="B26" s="3"/>
      <c r="C26" s="2"/>
      <c r="F26" s="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18" x14ac:dyDescent="0.2">
      <c r="B27" s="3"/>
      <c r="C27" s="2"/>
      <c r="F27" s="8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18" x14ac:dyDescent="0.2">
      <c r="B28" s="3"/>
      <c r="C28" s="2"/>
      <c r="F28" s="8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">
      <c r="B29" s="3"/>
      <c r="C29" s="2"/>
      <c r="F29" s="8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">
      <c r="B30" s="3"/>
      <c r="C30" s="2"/>
      <c r="F30" s="8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18" x14ac:dyDescent="0.2">
      <c r="B31" s="3"/>
      <c r="C31" s="2"/>
      <c r="F31" s="8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x14ac:dyDescent="0.2">
      <c r="C32" s="2"/>
      <c r="F32" s="8"/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x14ac:dyDescent="0.2">
      <c r="C33" s="2"/>
      <c r="F33" s="8"/>
      <c r="G33" s="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ht="15.75" x14ac:dyDescent="0.25">
      <c r="B34" s="10"/>
      <c r="C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ht="15.75" x14ac:dyDescent="0.25">
      <c r="B35" s="11"/>
      <c r="C35" s="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ht="15.75" x14ac:dyDescent="0.25">
      <c r="B36" s="10"/>
      <c r="C36" s="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x14ac:dyDescent="0.2">
      <c r="B37" s="12"/>
      <c r="C37" s="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x14ac:dyDescent="0.2">
      <c r="B38" s="12"/>
      <c r="C38" s="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x14ac:dyDescent="0.2">
      <c r="C39" s="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x14ac:dyDescent="0.2">
      <c r="C40" s="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x14ac:dyDescent="0.2">
      <c r="D41" s="13"/>
      <c r="E41" s="1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x14ac:dyDescent="0.2"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x14ac:dyDescent="0.2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x14ac:dyDescent="0.2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"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x14ac:dyDescent="0.2"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8" x14ac:dyDescent="0.2"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x14ac:dyDescent="0.2"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8:18" x14ac:dyDescent="0.2"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8:18" x14ac:dyDescent="0.2"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8:18" x14ac:dyDescent="0.2"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8:18" x14ac:dyDescent="0.2"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8:18" x14ac:dyDescent="0.2"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8:18" x14ac:dyDescent="0.2"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8:18" x14ac:dyDescent="0.2"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8:18" x14ac:dyDescent="0.2"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8:18" x14ac:dyDescent="0.2"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8:18" x14ac:dyDescent="0.2"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8:18" x14ac:dyDescent="0.2"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8:18" x14ac:dyDescent="0.2"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8:18" x14ac:dyDescent="0.2"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8:18" x14ac:dyDescent="0.2"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8:18" ht="15.75" x14ac:dyDescent="0.25">
      <c r="H63" s="4"/>
      <c r="I63" s="4"/>
      <c r="J63" s="15"/>
      <c r="K63" s="15"/>
      <c r="L63" s="4"/>
      <c r="M63" s="4"/>
      <c r="N63" s="4"/>
      <c r="O63" s="4"/>
      <c r="P63" s="4"/>
      <c r="Q63" s="4"/>
      <c r="R63" s="4"/>
    </row>
    <row r="64" spans="8:18" x14ac:dyDescent="0.2">
      <c r="H64" s="4"/>
      <c r="I64" s="4"/>
      <c r="J64" s="16"/>
      <c r="K64" s="17"/>
      <c r="L64" s="4"/>
      <c r="M64" s="4"/>
      <c r="N64" s="4"/>
      <c r="O64" s="4"/>
      <c r="P64" s="4"/>
      <c r="Q64" s="4"/>
      <c r="R64" s="4"/>
    </row>
    <row r="65" spans="2:18" x14ac:dyDescent="0.2">
      <c r="H65" s="4"/>
      <c r="I65" s="4"/>
      <c r="J65" s="16"/>
      <c r="K65" s="17"/>
      <c r="L65" s="4"/>
      <c r="M65" s="4"/>
      <c r="N65" s="4"/>
      <c r="O65" s="4"/>
      <c r="P65" s="4"/>
      <c r="Q65" s="4"/>
      <c r="R65" s="4"/>
    </row>
    <row r="66" spans="2:18" ht="15.75" x14ac:dyDescent="0.25">
      <c r="B66" s="1" t="s">
        <v>18</v>
      </c>
      <c r="H66" s="4"/>
      <c r="I66" s="4"/>
      <c r="J66" s="16"/>
      <c r="K66" s="17"/>
      <c r="L66" s="4"/>
      <c r="M66" s="4"/>
      <c r="N66" s="4"/>
      <c r="O66" s="4"/>
      <c r="P66" s="4"/>
      <c r="Q66" s="4"/>
      <c r="R66" s="4"/>
    </row>
    <row r="67" spans="2:18" x14ac:dyDescent="0.2">
      <c r="H67" s="4"/>
      <c r="I67" s="4"/>
      <c r="J67" s="16"/>
      <c r="K67" s="17"/>
      <c r="L67" s="4"/>
      <c r="M67" s="4"/>
      <c r="N67" s="4"/>
      <c r="O67" s="4"/>
      <c r="P67" s="4"/>
      <c r="Q67" s="4"/>
      <c r="R67" s="4"/>
    </row>
    <row r="68" spans="2:18" x14ac:dyDescent="0.2">
      <c r="H68" s="4"/>
      <c r="I68" s="4"/>
      <c r="J68" s="16"/>
      <c r="K68" s="17"/>
      <c r="L68" s="4"/>
      <c r="M68" s="4"/>
      <c r="N68" s="4"/>
      <c r="O68" s="4"/>
      <c r="P68" s="4"/>
      <c r="Q68" s="4"/>
      <c r="R68" s="4"/>
    </row>
    <row r="69" spans="2:18" x14ac:dyDescent="0.2">
      <c r="H69" s="4"/>
      <c r="I69" s="4"/>
      <c r="J69" s="16"/>
      <c r="K69" s="17"/>
      <c r="L69" s="4"/>
      <c r="M69" s="4"/>
      <c r="N69" s="4"/>
      <c r="O69" s="4"/>
      <c r="P69" s="4"/>
      <c r="Q69" s="4"/>
      <c r="R69" s="4"/>
    </row>
    <row r="70" spans="2:18" x14ac:dyDescent="0.2">
      <c r="H70" s="4"/>
      <c r="I70" s="4"/>
      <c r="J70" s="16"/>
      <c r="K70" s="17"/>
      <c r="L70" s="4"/>
      <c r="M70" s="4"/>
      <c r="N70" s="4"/>
      <c r="O70" s="4"/>
      <c r="P70" s="4"/>
      <c r="Q70" s="4"/>
      <c r="R70" s="4"/>
    </row>
    <row r="71" spans="2:18" x14ac:dyDescent="0.2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x14ac:dyDescent="0.2">
      <c r="B72" s="2"/>
      <c r="C72" s="2"/>
      <c r="D72" s="2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x14ac:dyDescent="0.2">
      <c r="B73" s="2"/>
      <c r="C73" s="2"/>
      <c r="D73" s="2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x14ac:dyDescent="0.2">
      <c r="B74" s="2"/>
      <c r="C74" s="2"/>
      <c r="D74" s="2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x14ac:dyDescent="0.2">
      <c r="B75" s="2"/>
      <c r="C75" s="2"/>
      <c r="D75" s="2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x14ac:dyDescent="0.2">
      <c r="B76" s="2"/>
      <c r="C76" s="2"/>
      <c r="D76" s="2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x14ac:dyDescent="0.2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x14ac:dyDescent="0.2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x14ac:dyDescent="0.2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2:18" x14ac:dyDescent="0.2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8:18" x14ac:dyDescent="0.2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8:18" x14ac:dyDescent="0.2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8:18" x14ac:dyDescent="0.2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8:18" x14ac:dyDescent="0.2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8:18" x14ac:dyDescent="0.2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8:18" x14ac:dyDescent="0.2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8:18" x14ac:dyDescent="0.2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8:18" x14ac:dyDescent="0.2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8:18" x14ac:dyDescent="0.2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8:18" x14ac:dyDescent="0.2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8:18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8:18" x14ac:dyDescent="0.2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8:18" x14ac:dyDescent="0.2"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8:18" x14ac:dyDescent="0.2"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8:18" x14ac:dyDescent="0.2"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8:18" x14ac:dyDescent="0.2"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8:18" x14ac:dyDescent="0.2"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8:18" x14ac:dyDescent="0.2"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8:18" x14ac:dyDescent="0.2"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8:18" x14ac:dyDescent="0.2"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8:18" x14ac:dyDescent="0.2"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8:18" x14ac:dyDescent="0.2"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8:18" x14ac:dyDescent="0.2"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8:18" x14ac:dyDescent="0.2"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8:18" x14ac:dyDescent="0.2"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8:18" x14ac:dyDescent="0.2"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8:18" x14ac:dyDescent="0.2"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8:18" x14ac:dyDescent="0.2"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8:18" x14ac:dyDescent="0.2"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8:18" x14ac:dyDescent="0.2"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8:18" x14ac:dyDescent="0.2"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8:18" x14ac:dyDescent="0.2"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9" x14ac:dyDescent="0.2"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2:19" x14ac:dyDescent="0.2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9" x14ac:dyDescent="0.2"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2:19" x14ac:dyDescent="0.2"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9" ht="15.75" x14ac:dyDescent="0.25"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38"/>
      <c r="S117" s="22"/>
    </row>
    <row r="118" spans="2:19" ht="15.75" x14ac:dyDescent="0.25"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39"/>
      <c r="S118" s="7"/>
    </row>
    <row r="119" spans="2:19" ht="15.75" x14ac:dyDescent="0.25"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39"/>
      <c r="S119" s="7"/>
    </row>
    <row r="120" spans="2:19" x14ac:dyDescent="0.2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27"/>
      <c r="S120" s="9"/>
    </row>
    <row r="121" spans="2:19" ht="15.75" x14ac:dyDescent="0.25">
      <c r="G121" s="1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27"/>
      <c r="S121" s="9"/>
    </row>
    <row r="122" spans="2:19" x14ac:dyDescent="0.2">
      <c r="B122" s="2"/>
      <c r="C122" s="2"/>
      <c r="D122" s="2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27"/>
      <c r="S122" s="9"/>
    </row>
    <row r="123" spans="2:19" x14ac:dyDescent="0.2">
      <c r="B123" s="2"/>
      <c r="C123" s="2"/>
      <c r="D123" s="2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7"/>
      <c r="S123" s="9"/>
    </row>
    <row r="124" spans="2:19" x14ac:dyDescent="0.2">
      <c r="B124" s="2"/>
      <c r="C124" s="2"/>
      <c r="D124" s="2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27"/>
      <c r="S124" s="9"/>
    </row>
    <row r="125" spans="2:19" x14ac:dyDescent="0.2">
      <c r="H125" s="19"/>
      <c r="I125" s="20"/>
      <c r="J125" s="4"/>
      <c r="K125" s="4"/>
      <c r="L125" s="4"/>
      <c r="M125" s="4"/>
      <c r="N125" s="4"/>
      <c r="O125" s="4"/>
      <c r="P125" s="4"/>
      <c r="Q125" s="4"/>
      <c r="R125" s="27"/>
      <c r="S125" s="9"/>
    </row>
    <row r="126" spans="2:19" x14ac:dyDescent="0.2">
      <c r="H126" s="19"/>
      <c r="I126" s="20"/>
      <c r="J126" s="4"/>
      <c r="K126" s="4"/>
      <c r="L126" s="4"/>
      <c r="M126" s="4"/>
      <c r="N126" s="4"/>
      <c r="O126" s="4"/>
      <c r="P126" s="4"/>
      <c r="Q126" s="4"/>
      <c r="R126" s="27"/>
      <c r="S126" s="9"/>
    </row>
    <row r="127" spans="2:19" x14ac:dyDescent="0.2">
      <c r="G127" s="6"/>
      <c r="H127" s="20"/>
      <c r="I127" s="4"/>
      <c r="J127" s="4"/>
      <c r="K127" s="4"/>
      <c r="L127" s="4"/>
      <c r="M127" s="4"/>
      <c r="N127" s="4"/>
      <c r="O127" s="4"/>
      <c r="R127" s="32"/>
      <c r="S127" s="33"/>
    </row>
    <row r="128" spans="2:19" x14ac:dyDescent="0.2">
      <c r="G128" s="6"/>
      <c r="H128" s="20"/>
      <c r="I128" s="4"/>
      <c r="J128" s="4"/>
      <c r="K128" s="4"/>
      <c r="L128" s="4"/>
      <c r="M128" s="4"/>
      <c r="N128" s="4"/>
      <c r="O128" s="4"/>
    </row>
    <row r="129" spans="2:19" x14ac:dyDescent="0.2">
      <c r="G129" s="6"/>
      <c r="H129" s="20"/>
      <c r="I129" s="4"/>
      <c r="J129" s="4"/>
      <c r="K129" s="4"/>
      <c r="L129" s="4"/>
      <c r="M129" s="4"/>
      <c r="N129" s="4"/>
      <c r="O129" s="4"/>
    </row>
    <row r="130" spans="2:19" x14ac:dyDescent="0.2">
      <c r="G130" s="6"/>
      <c r="H130" s="20"/>
      <c r="I130" s="4"/>
      <c r="J130" s="4"/>
      <c r="K130" s="4"/>
      <c r="L130" s="4"/>
      <c r="M130" s="4"/>
      <c r="N130" s="4"/>
      <c r="O130" s="4"/>
    </row>
    <row r="131" spans="2:19" x14ac:dyDescent="0.2">
      <c r="H131" s="20"/>
      <c r="I131" s="4"/>
      <c r="J131" s="4"/>
      <c r="K131" s="4"/>
      <c r="L131" s="4"/>
      <c r="M131" s="4"/>
      <c r="N131" s="4"/>
      <c r="O131" s="4"/>
    </row>
    <row r="132" spans="2:19" x14ac:dyDescent="0.2">
      <c r="H132" s="20"/>
      <c r="I132" s="4"/>
      <c r="J132" s="4"/>
      <c r="K132" s="4"/>
      <c r="L132" s="4"/>
      <c r="M132" s="4"/>
      <c r="N132" s="4"/>
      <c r="O132" s="4"/>
    </row>
    <row r="133" spans="2:19" x14ac:dyDescent="0.2">
      <c r="H133" s="20"/>
      <c r="I133" s="4"/>
      <c r="J133" s="4"/>
      <c r="K133" s="4"/>
      <c r="L133" s="4"/>
      <c r="M133" s="4"/>
      <c r="N133" s="4"/>
      <c r="O133" s="4"/>
    </row>
    <row r="134" spans="2:19" x14ac:dyDescent="0.2">
      <c r="H134" s="4"/>
      <c r="I134" s="4"/>
      <c r="J134" s="4"/>
      <c r="K134" s="4"/>
      <c r="L134" s="4"/>
      <c r="M134" s="4"/>
      <c r="N134" s="4"/>
      <c r="O134" s="4"/>
    </row>
    <row r="135" spans="2:19" x14ac:dyDescent="0.2">
      <c r="H135" s="4"/>
      <c r="I135" s="4"/>
      <c r="J135" s="4"/>
      <c r="K135" s="4"/>
      <c r="L135" s="4"/>
      <c r="M135" s="4"/>
      <c r="N135" s="4"/>
      <c r="O135" s="4"/>
    </row>
    <row r="136" spans="2:19" x14ac:dyDescent="0.2">
      <c r="H136" s="4"/>
      <c r="I136" s="4"/>
      <c r="J136" s="4"/>
      <c r="K136" s="4"/>
      <c r="L136" s="4"/>
      <c r="M136" s="4"/>
      <c r="N136" s="4"/>
      <c r="O136" s="4"/>
      <c r="R136" s="22"/>
      <c r="S136" s="22"/>
    </row>
    <row r="137" spans="2:19" ht="15.75" x14ac:dyDescent="0.25">
      <c r="H137" s="4"/>
      <c r="I137" s="4"/>
      <c r="J137" s="4"/>
      <c r="K137" s="4"/>
      <c r="L137" s="4"/>
      <c r="M137" s="4"/>
      <c r="N137" s="4"/>
      <c r="O137" s="4"/>
      <c r="R137" s="21"/>
      <c r="S137" s="22"/>
    </row>
    <row r="138" spans="2:19" ht="15.75" x14ac:dyDescent="0.25">
      <c r="H138" s="4"/>
      <c r="I138" s="4"/>
      <c r="J138" s="4"/>
      <c r="K138" s="4"/>
      <c r="L138" s="4"/>
      <c r="M138" s="4"/>
      <c r="N138" s="4"/>
      <c r="O138" s="4"/>
      <c r="R138" s="7"/>
      <c r="S138" s="7"/>
    </row>
    <row r="139" spans="2:19" ht="15.75" x14ac:dyDescent="0.25">
      <c r="H139" s="4"/>
      <c r="I139" s="4"/>
      <c r="J139" s="4"/>
      <c r="K139" s="4"/>
      <c r="L139" s="4"/>
      <c r="M139" s="4"/>
      <c r="N139" s="4"/>
      <c r="O139" s="4"/>
      <c r="R139" s="7"/>
      <c r="S139" s="7"/>
    </row>
    <row r="140" spans="2:19" x14ac:dyDescent="0.2">
      <c r="H140" s="4"/>
      <c r="I140" s="4"/>
      <c r="J140" s="4"/>
      <c r="K140" s="4"/>
      <c r="L140" s="4"/>
      <c r="M140" s="4"/>
      <c r="N140" s="4"/>
      <c r="O140" s="4"/>
      <c r="R140" s="8"/>
      <c r="S140" s="9"/>
    </row>
    <row r="141" spans="2:19" x14ac:dyDescent="0.2">
      <c r="H141" s="4"/>
      <c r="I141" s="4"/>
      <c r="J141" s="4"/>
      <c r="K141" s="4"/>
      <c r="L141" s="4"/>
      <c r="M141" s="4"/>
      <c r="N141" s="4"/>
      <c r="O141" s="4"/>
      <c r="R141" s="8"/>
      <c r="S141" s="9"/>
    </row>
    <row r="142" spans="2:19" x14ac:dyDescent="0.2">
      <c r="H142" s="4"/>
      <c r="I142" s="4"/>
      <c r="J142" s="4"/>
      <c r="K142" s="4"/>
      <c r="L142" s="4"/>
      <c r="M142" s="4"/>
      <c r="N142" s="4"/>
      <c r="O142" s="4"/>
      <c r="R142" s="8"/>
      <c r="S142" s="9"/>
    </row>
    <row r="143" spans="2:19" x14ac:dyDescent="0.2">
      <c r="H143" s="4"/>
      <c r="I143" s="4"/>
      <c r="J143" s="4"/>
      <c r="K143" s="4"/>
      <c r="L143" s="4"/>
      <c r="M143" s="4"/>
      <c r="N143" s="4"/>
      <c r="O143" s="4"/>
      <c r="R143" s="8"/>
      <c r="S143" s="9"/>
    </row>
    <row r="144" spans="2:19" ht="20.25" x14ac:dyDescent="0.3">
      <c r="B144" s="88" t="s">
        <v>24</v>
      </c>
      <c r="H144" s="4"/>
      <c r="I144" s="4"/>
      <c r="J144" s="4"/>
      <c r="K144" s="4"/>
      <c r="L144" s="4"/>
      <c r="M144" s="4"/>
      <c r="N144" s="4"/>
      <c r="O144" s="4"/>
      <c r="R144" s="8"/>
      <c r="S144" s="9"/>
    </row>
    <row r="145" spans="2:19" x14ac:dyDescent="0.2">
      <c r="B145" s="3" t="s">
        <v>168</v>
      </c>
      <c r="H145" s="4"/>
      <c r="I145" s="4"/>
      <c r="J145" s="4"/>
      <c r="K145" s="4"/>
      <c r="L145" s="4"/>
      <c r="M145" s="4"/>
      <c r="N145" s="4"/>
      <c r="O145" s="4"/>
      <c r="R145" s="8"/>
      <c r="S145" s="9"/>
    </row>
    <row r="146" spans="2:19" x14ac:dyDescent="0.2">
      <c r="G146" s="6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27"/>
      <c r="S146" s="134"/>
    </row>
    <row r="147" spans="2:19" ht="18" x14ac:dyDescent="0.25">
      <c r="H147" s="4"/>
      <c r="I147" s="90" t="s">
        <v>192</v>
      </c>
      <c r="J147" s="4"/>
      <c r="K147" s="4"/>
      <c r="L147" s="4"/>
      <c r="M147" s="4"/>
      <c r="N147" s="4"/>
      <c r="P147" s="4"/>
      <c r="Q147" s="4"/>
      <c r="R147" s="135"/>
      <c r="S147" s="136"/>
    </row>
    <row r="148" spans="2:19" ht="18" x14ac:dyDescent="0.25">
      <c r="B148" s="87" t="s">
        <v>17</v>
      </c>
      <c r="H148" s="4"/>
      <c r="I148" s="124" t="s">
        <v>17</v>
      </c>
      <c r="J148" s="125"/>
      <c r="K148" s="125"/>
      <c r="L148" s="126"/>
      <c r="M148" s="126"/>
      <c r="N148" s="126"/>
      <c r="P148" s="4"/>
      <c r="Q148" s="4"/>
      <c r="R148" s="137"/>
      <c r="S148" s="137"/>
    </row>
    <row r="149" spans="2:19" ht="16.5" thickBot="1" x14ac:dyDescent="0.3">
      <c r="C149" s="23" t="s">
        <v>13</v>
      </c>
      <c r="H149" s="4"/>
      <c r="I149" s="127"/>
      <c r="J149" s="128" t="s">
        <v>13</v>
      </c>
      <c r="K149" s="125"/>
      <c r="L149" s="126"/>
      <c r="M149" s="126"/>
      <c r="N149" s="126"/>
      <c r="P149" s="4"/>
      <c r="Q149" s="4"/>
      <c r="R149" s="137"/>
      <c r="S149" s="137"/>
    </row>
    <row r="150" spans="2:19" ht="15.75" x14ac:dyDescent="0.25">
      <c r="B150" s="24" t="s">
        <v>80</v>
      </c>
      <c r="C150" s="25"/>
      <c r="E150" s="14"/>
      <c r="H150" s="4"/>
      <c r="I150" s="129" t="s">
        <v>80</v>
      </c>
      <c r="J150" s="146"/>
      <c r="K150" s="125"/>
      <c r="L150" s="130"/>
      <c r="M150" s="126"/>
      <c r="N150" s="126"/>
      <c r="P150" s="4"/>
      <c r="Q150" s="4"/>
      <c r="R150" s="137"/>
      <c r="S150" s="137"/>
    </row>
    <row r="151" spans="2:19" ht="15.75" x14ac:dyDescent="0.25">
      <c r="B151" s="24" t="s">
        <v>47</v>
      </c>
      <c r="C151" s="26">
        <v>50</v>
      </c>
      <c r="D151" s="3" t="s">
        <v>8</v>
      </c>
      <c r="E151" s="14"/>
      <c r="H151" s="27"/>
      <c r="I151" s="129" t="s">
        <v>47</v>
      </c>
      <c r="J151" s="147">
        <v>50</v>
      </c>
      <c r="K151" s="125" t="s">
        <v>8</v>
      </c>
      <c r="L151" s="130"/>
      <c r="M151" s="126"/>
      <c r="N151" s="126"/>
      <c r="P151" s="4"/>
      <c r="Q151" s="4"/>
      <c r="R151" s="137"/>
      <c r="S151" s="137"/>
    </row>
    <row r="152" spans="2:19" ht="15.75" x14ac:dyDescent="0.25">
      <c r="B152" s="24" t="s">
        <v>81</v>
      </c>
      <c r="C152" s="26">
        <v>12</v>
      </c>
      <c r="D152" s="3" t="s">
        <v>9</v>
      </c>
      <c r="E152" s="14"/>
      <c r="H152" s="27"/>
      <c r="I152" s="129" t="s">
        <v>81</v>
      </c>
      <c r="J152" s="147">
        <v>12</v>
      </c>
      <c r="K152" s="125" t="s">
        <v>9</v>
      </c>
      <c r="L152" s="130"/>
      <c r="M152" s="126"/>
      <c r="N152" s="126"/>
      <c r="P152" s="4"/>
      <c r="Q152" s="4"/>
      <c r="R152" s="137"/>
      <c r="S152" s="137"/>
    </row>
    <row r="153" spans="2:19" ht="16.5" thickBot="1" x14ac:dyDescent="0.3">
      <c r="B153" s="24" t="s">
        <v>7</v>
      </c>
      <c r="C153" s="28">
        <v>62.980224209598177</v>
      </c>
      <c r="D153" s="3" t="s">
        <v>12</v>
      </c>
      <c r="H153" s="29"/>
      <c r="I153" s="129" t="s">
        <v>7</v>
      </c>
      <c r="J153" s="148">
        <v>62.980224209598177</v>
      </c>
      <c r="K153" s="125" t="s">
        <v>12</v>
      </c>
      <c r="L153" s="126"/>
      <c r="M153" s="126"/>
      <c r="N153" s="126"/>
      <c r="P153" s="4"/>
      <c r="Q153" s="4"/>
      <c r="R153" s="137"/>
      <c r="S153" s="137"/>
    </row>
    <row r="154" spans="2:19" ht="15.75" x14ac:dyDescent="0.25">
      <c r="C154" s="23" t="s">
        <v>14</v>
      </c>
      <c r="H154" s="4"/>
      <c r="I154" s="127"/>
      <c r="J154" s="128" t="s">
        <v>14</v>
      </c>
      <c r="K154" s="125"/>
      <c r="L154" s="126"/>
      <c r="M154" s="126"/>
      <c r="N154" s="126"/>
      <c r="P154" s="4"/>
      <c r="Q154" s="4"/>
      <c r="R154" s="137"/>
      <c r="S154" s="137"/>
    </row>
    <row r="155" spans="2:19" x14ac:dyDescent="0.2">
      <c r="B155" s="6" t="s">
        <v>11</v>
      </c>
      <c r="C155" s="30">
        <v>0.45</v>
      </c>
      <c r="H155" s="4"/>
      <c r="I155" s="127" t="s">
        <v>11</v>
      </c>
      <c r="J155" s="131">
        <v>0.45</v>
      </c>
      <c r="K155" s="125"/>
      <c r="L155" s="126"/>
      <c r="M155" s="126"/>
      <c r="N155" s="126"/>
      <c r="P155" s="4"/>
      <c r="Q155" s="4"/>
      <c r="R155" s="137"/>
      <c r="S155" s="137"/>
    </row>
    <row r="156" spans="2:19" ht="15.75" x14ac:dyDescent="0.25">
      <c r="B156" s="6" t="s">
        <v>2</v>
      </c>
      <c r="H156" s="4"/>
      <c r="I156" s="127" t="s">
        <v>2</v>
      </c>
      <c r="J156" s="125"/>
      <c r="K156" s="125"/>
      <c r="L156" s="126"/>
      <c r="M156" s="126"/>
      <c r="N156" s="126"/>
      <c r="P156" s="4"/>
      <c r="Q156" s="4"/>
      <c r="R156" s="138"/>
      <c r="S156" s="137"/>
    </row>
    <row r="157" spans="2:19" ht="15.75" x14ac:dyDescent="0.25">
      <c r="B157" s="6" t="s">
        <v>3</v>
      </c>
      <c r="C157" s="3" t="s">
        <v>19</v>
      </c>
      <c r="H157" s="4"/>
      <c r="I157" s="127" t="s">
        <v>3</v>
      </c>
      <c r="J157" s="125" t="s">
        <v>19</v>
      </c>
      <c r="K157" s="125"/>
      <c r="L157" s="126"/>
      <c r="M157" s="126"/>
      <c r="N157" s="126"/>
      <c r="P157" s="4"/>
      <c r="Q157" s="4"/>
      <c r="R157" s="139"/>
      <c r="S157" s="139"/>
    </row>
    <row r="158" spans="2:19" ht="15.75" x14ac:dyDescent="0.25">
      <c r="B158" s="6" t="s">
        <v>3</v>
      </c>
      <c r="C158" s="31">
        <f>0.0155*C152^3 - 0.1221*C152^2 + 1.0839*C152 - 3.1548</f>
        <v>19.053600000000003</v>
      </c>
      <c r="D158" s="3" t="s">
        <v>189</v>
      </c>
      <c r="H158" s="4"/>
      <c r="I158" s="127" t="s">
        <v>3</v>
      </c>
      <c r="J158" s="132">
        <f>0.0155*J152^3 - 0.1221*J152^2 + 1.0839*J152 - 3.1548</f>
        <v>19.053600000000003</v>
      </c>
      <c r="K158" s="125" t="s">
        <v>189</v>
      </c>
      <c r="L158" s="126"/>
      <c r="M158" s="126"/>
      <c r="N158" s="126"/>
      <c r="P158" s="4"/>
      <c r="Q158" s="4"/>
      <c r="R158" s="139"/>
      <c r="S158" s="139"/>
    </row>
    <row r="159" spans="2:19" x14ac:dyDescent="0.2">
      <c r="B159" s="6" t="s">
        <v>5</v>
      </c>
      <c r="H159" s="4"/>
      <c r="I159" s="127" t="s">
        <v>5</v>
      </c>
      <c r="J159" s="125"/>
      <c r="K159" s="125"/>
      <c r="L159" s="126"/>
      <c r="M159" s="126"/>
      <c r="N159" s="126"/>
      <c r="P159" s="4"/>
      <c r="Q159" s="4"/>
      <c r="R159" s="27"/>
      <c r="S159" s="134"/>
    </row>
    <row r="160" spans="2:19" ht="15.75" thickBot="1" x14ac:dyDescent="0.25">
      <c r="B160" s="6" t="s">
        <v>6</v>
      </c>
      <c r="C160" s="3" t="s">
        <v>4</v>
      </c>
      <c r="H160" s="4"/>
      <c r="I160" s="127" t="s">
        <v>6</v>
      </c>
      <c r="J160" s="125" t="s">
        <v>4</v>
      </c>
      <c r="K160" s="125"/>
      <c r="L160" s="126"/>
      <c r="M160" s="126"/>
      <c r="N160" s="126"/>
      <c r="P160" s="4"/>
      <c r="Q160" s="4"/>
      <c r="R160" s="27"/>
      <c r="S160" s="134"/>
    </row>
    <row r="161" spans="2:19" ht="16.5" thickBot="1" x14ac:dyDescent="0.3">
      <c r="B161" s="24" t="s">
        <v>6</v>
      </c>
      <c r="C161" s="34">
        <f>C158*C153</f>
        <v>1200</v>
      </c>
      <c r="D161" s="1" t="s">
        <v>10</v>
      </c>
      <c r="H161" s="4"/>
      <c r="I161" s="129" t="s">
        <v>6</v>
      </c>
      <c r="J161" s="149">
        <f>J158*J153</f>
        <v>1200</v>
      </c>
      <c r="K161" s="133" t="s">
        <v>10</v>
      </c>
      <c r="L161" s="126"/>
      <c r="M161" s="126"/>
      <c r="N161" s="126"/>
      <c r="P161" s="4"/>
      <c r="Q161" s="4"/>
      <c r="R161" s="27"/>
      <c r="S161" s="134"/>
    </row>
    <row r="162" spans="2:19" x14ac:dyDescent="0.2">
      <c r="B162" s="6" t="s">
        <v>1</v>
      </c>
      <c r="H162" s="4"/>
      <c r="I162" s="127" t="s">
        <v>1</v>
      </c>
      <c r="J162" s="125"/>
      <c r="K162" s="125"/>
      <c r="L162" s="126"/>
      <c r="M162" s="126"/>
      <c r="N162" s="126"/>
      <c r="P162" s="4"/>
      <c r="Q162" s="4"/>
      <c r="R162" s="27"/>
      <c r="S162" s="134"/>
    </row>
    <row r="163" spans="2:19" ht="15.75" thickBot="1" x14ac:dyDescent="0.25">
      <c r="B163" s="6" t="s">
        <v>0</v>
      </c>
      <c r="C163" s="3" t="s">
        <v>66</v>
      </c>
      <c r="H163" s="4"/>
      <c r="I163" s="127" t="s">
        <v>0</v>
      </c>
      <c r="J163" s="125" t="s">
        <v>66</v>
      </c>
      <c r="K163" s="125"/>
      <c r="L163" s="126"/>
      <c r="M163" s="126"/>
      <c r="N163" s="126"/>
      <c r="P163" s="4"/>
      <c r="Q163" s="4"/>
      <c r="R163" s="27"/>
      <c r="S163" s="134"/>
    </row>
    <row r="164" spans="2:19" ht="16.5" thickBot="1" x14ac:dyDescent="0.3">
      <c r="B164" s="24" t="s">
        <v>0</v>
      </c>
      <c r="C164" s="34">
        <f>C161*C151</f>
        <v>60000</v>
      </c>
      <c r="D164" s="1" t="s">
        <v>15</v>
      </c>
      <c r="H164" s="4"/>
      <c r="I164" s="129" t="s">
        <v>0</v>
      </c>
      <c r="J164" s="149">
        <f>J161*J151</f>
        <v>60000</v>
      </c>
      <c r="K164" s="133" t="s">
        <v>15</v>
      </c>
      <c r="L164" s="126"/>
      <c r="M164" s="126"/>
      <c r="N164" s="126"/>
      <c r="P164" s="4"/>
      <c r="Q164" s="4"/>
      <c r="R164" s="27"/>
      <c r="S164" s="134"/>
    </row>
    <row r="165" spans="2:19" x14ac:dyDescent="0.2">
      <c r="H165" s="4"/>
      <c r="I165" s="127"/>
      <c r="J165" s="125"/>
      <c r="K165" s="125"/>
      <c r="L165" s="126"/>
      <c r="M165" s="126"/>
      <c r="N165" s="126"/>
      <c r="P165" s="4"/>
      <c r="Q165" s="4"/>
      <c r="R165" s="27"/>
      <c r="S165" s="134"/>
    </row>
    <row r="166" spans="2:19" ht="18" x14ac:dyDescent="0.25">
      <c r="B166" s="87" t="s">
        <v>20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35"/>
      <c r="S166" s="136"/>
    </row>
    <row r="167" spans="2:19" ht="16.5" thickBot="1" x14ac:dyDescent="0.3">
      <c r="C167" s="35" t="s">
        <v>13</v>
      </c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37"/>
      <c r="S167" s="137"/>
    </row>
    <row r="168" spans="2:19" ht="15.75" x14ac:dyDescent="0.25">
      <c r="B168" s="24" t="s">
        <v>80</v>
      </c>
      <c r="C168" s="25"/>
      <c r="E168" s="1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2:19" ht="15.75" x14ac:dyDescent="0.25">
      <c r="B169" s="24" t="s">
        <v>47</v>
      </c>
      <c r="C169" s="26">
        <v>50</v>
      </c>
      <c r="D169" s="3" t="s">
        <v>8</v>
      </c>
      <c r="E169" s="1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2:19" ht="15.75" x14ac:dyDescent="0.25">
      <c r="B170" s="24" t="s">
        <v>81</v>
      </c>
      <c r="C170" s="26">
        <v>20</v>
      </c>
      <c r="D170" s="3" t="s">
        <v>9</v>
      </c>
      <c r="E170" s="1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2:19" ht="16.5" thickBot="1" x14ac:dyDescent="0.3">
      <c r="B171" s="24" t="s">
        <v>7</v>
      </c>
      <c r="C171" s="28">
        <v>32.071635204392535</v>
      </c>
      <c r="D171" s="3" t="s">
        <v>12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2:19" ht="15.75" x14ac:dyDescent="0.25">
      <c r="C172" s="23" t="s">
        <v>14</v>
      </c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2:19" x14ac:dyDescent="0.2">
      <c r="B173" s="6" t="s">
        <v>11</v>
      </c>
      <c r="C173" s="30">
        <v>0.3</v>
      </c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2:19" x14ac:dyDescent="0.2">
      <c r="B174" s="6" t="s">
        <v>2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2:19" x14ac:dyDescent="0.2">
      <c r="B175" s="6" t="s">
        <v>3</v>
      </c>
      <c r="C175" s="3" t="s">
        <v>21</v>
      </c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2:19" x14ac:dyDescent="0.2">
      <c r="B176" s="6" t="s">
        <v>3</v>
      </c>
      <c r="C176" s="31">
        <f>0.0094*C170^3 - 0.0598*C170^2 + 0.6767*C170 - 2.4536</f>
        <v>62.360399999999991</v>
      </c>
      <c r="D176" s="3" t="s">
        <v>65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2:19" x14ac:dyDescent="0.2">
      <c r="B177" s="6" t="s">
        <v>5</v>
      </c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2:19" ht="15.75" thickBot="1" x14ac:dyDescent="0.25">
      <c r="B178" s="6" t="s">
        <v>6</v>
      </c>
      <c r="C178" s="3" t="s">
        <v>4</v>
      </c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2:19" ht="16.5" thickBot="1" x14ac:dyDescent="0.3">
      <c r="B179" s="24" t="s">
        <v>6</v>
      </c>
      <c r="C179" s="34">
        <f>C176*C171</f>
        <v>2000</v>
      </c>
      <c r="D179" s="1" t="s">
        <v>10</v>
      </c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2:19" x14ac:dyDescent="0.2">
      <c r="B180" s="6" t="s">
        <v>1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2:19" ht="15.75" thickBot="1" x14ac:dyDescent="0.25">
      <c r="B181" s="6" t="s">
        <v>0</v>
      </c>
      <c r="C181" s="3" t="s">
        <v>66</v>
      </c>
      <c r="F181" s="36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2:19" ht="16.5" thickBot="1" x14ac:dyDescent="0.3">
      <c r="B182" s="24" t="s">
        <v>0</v>
      </c>
      <c r="C182" s="34">
        <f>C179*C169</f>
        <v>100000</v>
      </c>
      <c r="D182" s="1" t="s">
        <v>15</v>
      </c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2:19" x14ac:dyDescent="0.2"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2:19" ht="15.75" x14ac:dyDescent="0.25">
      <c r="G184" s="1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2:19" ht="18" x14ac:dyDescent="0.25">
      <c r="B185" s="87" t="s">
        <v>22</v>
      </c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2:19" ht="16.5" thickBot="1" x14ac:dyDescent="0.3">
      <c r="C186" s="23" t="s">
        <v>13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2:19" ht="15.75" x14ac:dyDescent="0.25">
      <c r="B187" s="24" t="s">
        <v>80</v>
      </c>
      <c r="C187" s="2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2:19" ht="15.75" x14ac:dyDescent="0.25">
      <c r="B188" s="24" t="s">
        <v>64</v>
      </c>
      <c r="C188" s="26">
        <v>95</v>
      </c>
      <c r="D188" s="3" t="s">
        <v>8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2:19" ht="15.75" x14ac:dyDescent="0.25">
      <c r="B189" s="24" t="s">
        <v>81</v>
      </c>
      <c r="C189" s="26">
        <v>16</v>
      </c>
      <c r="D189" s="3" t="s">
        <v>9</v>
      </c>
      <c r="E189" s="1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2:19" ht="16.5" thickBot="1" x14ac:dyDescent="0.3">
      <c r="B190" s="24" t="s">
        <v>7</v>
      </c>
      <c r="C190" s="28">
        <v>50.36800120883202</v>
      </c>
      <c r="D190" s="3" t="s">
        <v>12</v>
      </c>
      <c r="E190" s="1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2:19" ht="15.75" x14ac:dyDescent="0.25">
      <c r="C191" s="23" t="s">
        <v>14</v>
      </c>
      <c r="E191" s="1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2:19" x14ac:dyDescent="0.2">
      <c r="B192" s="6" t="s">
        <v>11</v>
      </c>
      <c r="C192" s="30">
        <v>0.15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2:19" x14ac:dyDescent="0.2">
      <c r="B193" s="6" t="s">
        <v>2</v>
      </c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2:19" x14ac:dyDescent="0.2">
      <c r="B194" s="6" t="s">
        <v>3</v>
      </c>
      <c r="C194" s="3" t="s">
        <v>23</v>
      </c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2:19" x14ac:dyDescent="0.2">
      <c r="B195" s="6" t="s">
        <v>3</v>
      </c>
      <c r="C195" s="31">
        <f>0.0047*C189^3 - 0.0288*C189^2 + 0.3231*C189 - 1.1649</f>
        <v>15.883100000000002</v>
      </c>
      <c r="D195" s="3" t="s">
        <v>65</v>
      </c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2:19" x14ac:dyDescent="0.2">
      <c r="B196" s="6" t="s">
        <v>5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2:19" x14ac:dyDescent="0.2">
      <c r="B197" s="6" t="s">
        <v>6</v>
      </c>
      <c r="C197" s="3" t="s">
        <v>4</v>
      </c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2:19" ht="15.75" x14ac:dyDescent="0.25">
      <c r="B198" s="24" t="s">
        <v>6</v>
      </c>
      <c r="C198" s="3">
        <f>C195*C190</f>
        <v>800</v>
      </c>
      <c r="D198" s="1" t="s">
        <v>10</v>
      </c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2:19" x14ac:dyDescent="0.2">
      <c r="B199" s="6" t="s">
        <v>1</v>
      </c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2:19" ht="15.75" thickBot="1" x14ac:dyDescent="0.25">
      <c r="B200" s="6" t="s">
        <v>0</v>
      </c>
      <c r="C200" s="3" t="s">
        <v>66</v>
      </c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2:19" ht="16.5" thickBot="1" x14ac:dyDescent="0.3">
      <c r="B201" s="24" t="s">
        <v>0</v>
      </c>
      <c r="C201" s="34">
        <f>C198*C188</f>
        <v>76000</v>
      </c>
      <c r="D201" s="1" t="s">
        <v>15</v>
      </c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2:19" x14ac:dyDescent="0.2"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2:19" x14ac:dyDescent="0.2"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2:19" ht="18" x14ac:dyDescent="0.25">
      <c r="B204" s="87" t="s">
        <v>26</v>
      </c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2:19" x14ac:dyDescent="0.2"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2:19" x14ac:dyDescent="0.2"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2:19" x14ac:dyDescent="0.2"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2:19" x14ac:dyDescent="0.2"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7:19" x14ac:dyDescent="0.2"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7:19" x14ac:dyDescent="0.2"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7:19" x14ac:dyDescent="0.2"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7:19" x14ac:dyDescent="0.2"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7:19" x14ac:dyDescent="0.2"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7:19" x14ac:dyDescent="0.2"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7:19" x14ac:dyDescent="0.2"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7:19" x14ac:dyDescent="0.2"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7:19" x14ac:dyDescent="0.2">
      <c r="G217" s="4"/>
      <c r="H217" s="4"/>
      <c r="I217" s="4"/>
      <c r="J217" s="16"/>
      <c r="K217" s="16"/>
      <c r="L217" s="4"/>
      <c r="M217" s="4"/>
      <c r="N217" s="4"/>
      <c r="O217" s="4"/>
      <c r="P217" s="4"/>
      <c r="Q217" s="4"/>
      <c r="R217" s="4"/>
      <c r="S217" s="4"/>
    </row>
    <row r="218" spans="7:19" x14ac:dyDescent="0.2">
      <c r="G218" s="4"/>
      <c r="H218" s="4"/>
      <c r="I218" s="4"/>
      <c r="J218" s="16"/>
      <c r="K218" s="16"/>
      <c r="L218" s="4"/>
      <c r="M218" s="4"/>
      <c r="N218" s="4"/>
      <c r="O218" s="4"/>
      <c r="P218" s="4"/>
      <c r="Q218" s="4"/>
      <c r="R218" s="4"/>
      <c r="S218" s="4"/>
    </row>
    <row r="219" spans="7:19" x14ac:dyDescent="0.2">
      <c r="G219" s="4"/>
      <c r="H219" s="4"/>
      <c r="I219" s="4"/>
      <c r="J219" s="16"/>
      <c r="K219" s="16"/>
      <c r="L219" s="4"/>
      <c r="M219" s="4"/>
      <c r="N219" s="4"/>
      <c r="O219" s="4"/>
      <c r="P219" s="4"/>
      <c r="Q219" s="4"/>
      <c r="R219" s="4"/>
      <c r="S219" s="4"/>
    </row>
    <row r="220" spans="7:19" x14ac:dyDescent="0.2">
      <c r="G220" s="4"/>
      <c r="H220" s="4"/>
      <c r="I220" s="4"/>
      <c r="J220" s="16"/>
      <c r="K220" s="16"/>
      <c r="L220" s="4"/>
      <c r="M220" s="4"/>
      <c r="N220" s="4"/>
      <c r="O220" s="4"/>
      <c r="P220" s="4"/>
      <c r="Q220" s="4"/>
      <c r="R220" s="4"/>
      <c r="S220" s="4"/>
    </row>
    <row r="221" spans="7:19" x14ac:dyDescent="0.2">
      <c r="G221" s="4"/>
      <c r="H221" s="4"/>
      <c r="I221" s="4"/>
      <c r="J221" s="16"/>
      <c r="K221" s="16"/>
      <c r="L221" s="4"/>
      <c r="M221" s="4"/>
      <c r="N221" s="4"/>
      <c r="O221" s="4"/>
      <c r="P221" s="4"/>
      <c r="Q221" s="4"/>
      <c r="R221" s="4"/>
      <c r="S221" s="4"/>
    </row>
    <row r="222" spans="7:19" x14ac:dyDescent="0.2">
      <c r="G222" s="4"/>
      <c r="H222" s="4"/>
      <c r="I222" s="4"/>
      <c r="J222" s="16"/>
      <c r="K222" s="16"/>
      <c r="L222" s="4"/>
      <c r="M222" s="4"/>
      <c r="N222" s="4"/>
      <c r="O222" s="4"/>
      <c r="P222" s="4"/>
      <c r="Q222" s="4"/>
      <c r="R222" s="4"/>
      <c r="S222" s="4"/>
    </row>
    <row r="223" spans="7:19" x14ac:dyDescent="0.2">
      <c r="G223" s="4"/>
      <c r="H223" s="4"/>
      <c r="I223" s="4"/>
      <c r="J223" s="16"/>
      <c r="K223" s="16"/>
      <c r="L223" s="4"/>
      <c r="M223" s="4"/>
      <c r="N223" s="4"/>
      <c r="O223" s="4"/>
      <c r="P223" s="4"/>
      <c r="Q223" s="4"/>
      <c r="R223" s="4"/>
      <c r="S223" s="4"/>
    </row>
    <row r="224" spans="7:19" x14ac:dyDescent="0.2"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2:19" ht="18" x14ac:dyDescent="0.25">
      <c r="B225" s="87" t="s">
        <v>187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2:19" ht="16.5" thickBot="1" x14ac:dyDescent="0.3">
      <c r="C226" s="23" t="s">
        <v>13</v>
      </c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2:19" ht="15.75" x14ac:dyDescent="0.25">
      <c r="B227" s="24" t="s">
        <v>29</v>
      </c>
      <c r="C227" s="25">
        <v>15</v>
      </c>
      <c r="D227" s="1" t="s">
        <v>32</v>
      </c>
      <c r="G227" s="4"/>
      <c r="H227" s="4" t="s">
        <v>37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2:19" ht="16.5" thickBot="1" x14ac:dyDescent="0.3">
      <c r="B228" s="24" t="s">
        <v>31</v>
      </c>
      <c r="C228" s="37">
        <v>600</v>
      </c>
      <c r="D228" s="1" t="s">
        <v>10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2:19" ht="15.75" x14ac:dyDescent="0.25">
      <c r="C229" s="23" t="s">
        <v>30</v>
      </c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2:19" x14ac:dyDescent="0.2">
      <c r="B230" s="6" t="s">
        <v>27</v>
      </c>
      <c r="C230" s="38" t="s">
        <v>28</v>
      </c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2:19" x14ac:dyDescent="0.2">
      <c r="B231" s="6" t="s">
        <v>33</v>
      </c>
      <c r="C231" s="39">
        <f>(-0.0486*C227 + 4.9571*C227 -35.571)/100</f>
        <v>0.38056499999999999</v>
      </c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2:19" ht="15.75" thickBot="1" x14ac:dyDescent="0.25">
      <c r="B232" s="6" t="s">
        <v>34</v>
      </c>
      <c r="C232" s="3" t="s">
        <v>35</v>
      </c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2:19" ht="16.5" thickBot="1" x14ac:dyDescent="0.3">
      <c r="B233" s="24" t="s">
        <v>36</v>
      </c>
      <c r="C233" s="34">
        <f>C228*(1 - C231)</f>
        <v>371.661</v>
      </c>
      <c r="D233" s="1" t="s">
        <v>10</v>
      </c>
      <c r="G233" s="15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2:19" x14ac:dyDescent="0.2"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2:19" x14ac:dyDescent="0.2"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2:19" ht="18" x14ac:dyDescent="0.25">
      <c r="B236" s="87" t="s">
        <v>38</v>
      </c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2:19" x14ac:dyDescent="0.2"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 x14ac:dyDescent="0.2"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2:19" x14ac:dyDescent="0.2"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2:19" x14ac:dyDescent="0.2"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"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"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"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">
      <c r="G244" s="4"/>
      <c r="H244" s="4"/>
      <c r="I244" s="4"/>
      <c r="J244" s="51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">
      <c r="G245" s="4"/>
      <c r="H245" s="4"/>
      <c r="I245" s="4"/>
      <c r="J245" s="51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">
      <c r="G246" s="4"/>
      <c r="H246" s="4"/>
      <c r="I246" s="4"/>
      <c r="J246" s="51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">
      <c r="G247" s="4"/>
      <c r="H247" s="4"/>
      <c r="I247" s="4"/>
      <c r="J247" s="51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">
      <c r="G248" s="4"/>
      <c r="H248" s="4"/>
      <c r="I248" s="4"/>
      <c r="J248" s="20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">
      <c r="G249" s="4"/>
      <c r="H249" s="4"/>
      <c r="I249" s="4"/>
      <c r="J249" s="51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">
      <c r="G250" s="4"/>
      <c r="H250" s="4"/>
      <c r="I250" s="4"/>
      <c r="J250" s="51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">
      <c r="G251" s="4"/>
      <c r="H251" s="4"/>
      <c r="I251" s="4"/>
      <c r="J251" s="51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">
      <c r="G252" s="4"/>
      <c r="H252" s="4"/>
      <c r="I252" s="4"/>
      <c r="J252" s="51"/>
      <c r="K252" s="4"/>
      <c r="L252" s="4"/>
      <c r="M252" s="4"/>
      <c r="N252" s="4"/>
      <c r="O252" s="4"/>
      <c r="P252" s="4"/>
      <c r="Q252" s="4"/>
      <c r="R252" s="4"/>
      <c r="S252" s="4"/>
    </row>
    <row r="253" spans="1:19" ht="15.75" thickBot="1" x14ac:dyDescent="0.25">
      <c r="A253" s="2" t="s">
        <v>191</v>
      </c>
      <c r="G253" s="4"/>
      <c r="H253" s="4"/>
      <c r="I253" s="4"/>
      <c r="J253" s="51"/>
      <c r="K253" s="4"/>
      <c r="L253" s="4"/>
      <c r="M253" s="4"/>
      <c r="N253" s="4"/>
      <c r="O253" s="4"/>
      <c r="P253" s="4"/>
      <c r="Q253" s="4"/>
      <c r="R253" s="4"/>
      <c r="S253" s="4"/>
    </row>
    <row r="254" spans="1:19" ht="15.75" x14ac:dyDescent="0.25">
      <c r="B254" s="40" t="s">
        <v>113</v>
      </c>
      <c r="C254" s="41" t="s">
        <v>79</v>
      </c>
      <c r="D254" s="42" t="s">
        <v>83</v>
      </c>
      <c r="G254" s="4"/>
      <c r="H254" s="4"/>
      <c r="I254" s="17"/>
      <c r="J254" s="51"/>
      <c r="K254" s="4"/>
      <c r="L254" s="4"/>
      <c r="M254" s="4"/>
      <c r="N254" s="4"/>
      <c r="O254" s="4"/>
      <c r="P254" s="4"/>
      <c r="Q254" s="4"/>
      <c r="R254" s="4"/>
      <c r="S254" s="4"/>
    </row>
    <row r="255" spans="1:19" ht="16.5" thickBot="1" x14ac:dyDescent="0.3">
      <c r="B255" s="43" t="s">
        <v>69</v>
      </c>
      <c r="C255" s="44" t="s">
        <v>67</v>
      </c>
      <c r="D255" s="45" t="s">
        <v>84</v>
      </c>
      <c r="G255" s="4"/>
      <c r="H255" s="4"/>
      <c r="I255" s="17"/>
      <c r="J255" s="20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">
      <c r="B256" s="46" t="s">
        <v>86</v>
      </c>
      <c r="C256" s="47">
        <v>0.45</v>
      </c>
      <c r="D256" s="48">
        <v>26</v>
      </c>
      <c r="E256" s="49"/>
      <c r="F256" s="50"/>
      <c r="G256" s="4"/>
      <c r="H256" s="4"/>
      <c r="I256" s="17"/>
      <c r="J256" s="51"/>
      <c r="K256" s="4"/>
      <c r="L256" s="4"/>
      <c r="M256" s="4"/>
      <c r="N256" s="4"/>
      <c r="O256" s="4"/>
      <c r="P256" s="4"/>
      <c r="Q256" s="4"/>
      <c r="R256" s="4"/>
      <c r="S256" s="4"/>
    </row>
    <row r="257" spans="2:19" x14ac:dyDescent="0.2">
      <c r="B257" s="52" t="s">
        <v>87</v>
      </c>
      <c r="C257" s="53">
        <v>0.45</v>
      </c>
      <c r="D257" s="54">
        <v>36</v>
      </c>
      <c r="E257" s="49"/>
      <c r="F257" s="50"/>
      <c r="G257" s="4"/>
      <c r="H257" s="4"/>
      <c r="I257" s="17"/>
      <c r="J257" s="51"/>
      <c r="K257" s="4"/>
      <c r="L257" s="4"/>
      <c r="M257" s="4"/>
      <c r="N257" s="4"/>
      <c r="O257" s="4"/>
      <c r="P257" s="4"/>
      <c r="Q257" s="4"/>
      <c r="R257" s="4"/>
      <c r="S257" s="4"/>
    </row>
    <row r="258" spans="2:19" x14ac:dyDescent="0.2">
      <c r="B258" s="52" t="s">
        <v>68</v>
      </c>
      <c r="C258" s="53">
        <v>0.45</v>
      </c>
      <c r="D258" s="55">
        <v>38</v>
      </c>
      <c r="E258" s="49"/>
      <c r="F258" s="50"/>
      <c r="G258" s="4"/>
      <c r="H258" s="4"/>
      <c r="I258" s="17"/>
      <c r="J258" s="51"/>
      <c r="K258" s="4"/>
      <c r="L258" s="4"/>
      <c r="M258" s="4"/>
      <c r="N258" s="4"/>
      <c r="O258" s="4"/>
      <c r="P258" s="4"/>
      <c r="Q258" s="4"/>
      <c r="R258" s="4"/>
      <c r="S258" s="4"/>
    </row>
    <row r="259" spans="2:19" x14ac:dyDescent="0.2">
      <c r="B259" s="52" t="s">
        <v>85</v>
      </c>
      <c r="C259" s="53">
        <v>0.45</v>
      </c>
      <c r="D259" s="55">
        <v>39</v>
      </c>
      <c r="E259" s="49"/>
      <c r="F259" s="50"/>
      <c r="G259" s="4"/>
      <c r="H259" s="4"/>
      <c r="I259" s="17"/>
      <c r="J259" s="51"/>
      <c r="K259" s="4"/>
      <c r="L259" s="4"/>
      <c r="M259" s="4"/>
      <c r="N259" s="4"/>
      <c r="O259" s="4"/>
      <c r="P259" s="4"/>
      <c r="Q259" s="4"/>
      <c r="R259" s="4"/>
      <c r="S259" s="4"/>
    </row>
    <row r="260" spans="2:19" x14ac:dyDescent="0.2">
      <c r="B260" s="52" t="s">
        <v>90</v>
      </c>
      <c r="C260" s="53">
        <v>0.45</v>
      </c>
      <c r="D260" s="56">
        <v>40</v>
      </c>
      <c r="E260" s="49"/>
      <c r="F260" s="50"/>
      <c r="G260" s="4"/>
      <c r="H260" s="4"/>
      <c r="I260" s="17"/>
      <c r="J260" s="51"/>
      <c r="K260" s="4"/>
      <c r="L260" s="4"/>
      <c r="M260" s="4"/>
      <c r="N260" s="4"/>
      <c r="O260" s="4"/>
      <c r="P260" s="4"/>
      <c r="Q260" s="4"/>
      <c r="R260" s="4"/>
      <c r="S260" s="4"/>
    </row>
    <row r="261" spans="2:19" x14ac:dyDescent="0.2">
      <c r="B261" s="52" t="s">
        <v>89</v>
      </c>
      <c r="C261" s="53">
        <v>0.45</v>
      </c>
      <c r="D261" s="54">
        <v>45</v>
      </c>
      <c r="E261" s="49"/>
      <c r="F261" s="50"/>
      <c r="G261" s="4"/>
      <c r="H261" s="4"/>
      <c r="I261" s="17"/>
      <c r="J261" s="51"/>
      <c r="K261" s="4"/>
      <c r="L261" s="4"/>
      <c r="M261" s="4"/>
      <c r="N261" s="4"/>
      <c r="O261" s="4"/>
      <c r="P261" s="4"/>
      <c r="Q261" s="4"/>
      <c r="R261" s="4"/>
      <c r="S261" s="4"/>
    </row>
    <row r="262" spans="2:19" x14ac:dyDescent="0.2">
      <c r="B262" s="52" t="s">
        <v>88</v>
      </c>
      <c r="C262" s="53">
        <v>0.45</v>
      </c>
      <c r="D262" s="56">
        <v>47</v>
      </c>
      <c r="E262" s="49"/>
      <c r="F262" s="50"/>
      <c r="G262" s="4"/>
      <c r="H262" s="4"/>
      <c r="I262" s="17"/>
      <c r="J262" s="51"/>
      <c r="K262" s="4"/>
      <c r="L262" s="4"/>
      <c r="M262" s="4"/>
      <c r="N262" s="4"/>
      <c r="O262" s="4"/>
      <c r="P262" s="4"/>
      <c r="Q262" s="4"/>
      <c r="R262" s="4"/>
      <c r="S262" s="4"/>
    </row>
    <row r="263" spans="2:19" ht="15.75" thickBot="1" x14ac:dyDescent="0.25">
      <c r="B263" s="57" t="s">
        <v>186</v>
      </c>
      <c r="C263" s="58">
        <v>0.45</v>
      </c>
      <c r="D263" s="59">
        <v>50</v>
      </c>
      <c r="E263" s="49"/>
      <c r="F263" s="50"/>
      <c r="G263" s="4"/>
      <c r="H263" s="4"/>
      <c r="I263" s="17"/>
      <c r="J263" s="16"/>
      <c r="K263" s="4"/>
      <c r="L263" s="4"/>
      <c r="M263" s="4"/>
      <c r="N263" s="4"/>
      <c r="O263" s="4"/>
      <c r="P263" s="4"/>
      <c r="Q263" s="4"/>
      <c r="R263" s="4"/>
      <c r="S263" s="4"/>
    </row>
    <row r="264" spans="2:19" ht="15.75" thickBot="1" x14ac:dyDescent="0.25">
      <c r="E264" s="49"/>
      <c r="F264" s="50"/>
      <c r="G264" s="4"/>
      <c r="H264" s="4"/>
      <c r="I264" s="17"/>
      <c r="J264" s="51"/>
      <c r="K264" s="4"/>
      <c r="L264" s="4"/>
      <c r="M264" s="4"/>
      <c r="N264" s="4"/>
      <c r="O264" s="4"/>
      <c r="P264" s="4"/>
      <c r="Q264" s="4"/>
      <c r="R264" s="4"/>
      <c r="S264" s="4"/>
    </row>
    <row r="265" spans="2:19" ht="15.75" x14ac:dyDescent="0.25">
      <c r="B265" s="42" t="s">
        <v>114</v>
      </c>
      <c r="C265" s="41" t="s">
        <v>79</v>
      </c>
      <c r="D265" s="60" t="s">
        <v>83</v>
      </c>
      <c r="E265" s="49"/>
      <c r="F265" s="50"/>
      <c r="G265" s="4"/>
      <c r="H265" s="4"/>
      <c r="I265" s="17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2:19" ht="16.5" thickBot="1" x14ac:dyDescent="0.3">
      <c r="B266" s="45" t="s">
        <v>70</v>
      </c>
      <c r="C266" s="45" t="s">
        <v>67</v>
      </c>
      <c r="D266" s="61" t="s">
        <v>84</v>
      </c>
      <c r="E266" s="49"/>
      <c r="F266" s="50"/>
      <c r="G266" s="4"/>
      <c r="H266" s="4"/>
      <c r="I266" s="17"/>
      <c r="J266" s="20"/>
      <c r="K266" s="4"/>
      <c r="L266" s="4"/>
      <c r="M266" s="4"/>
      <c r="N266" s="4"/>
      <c r="O266" s="4"/>
      <c r="P266" s="4"/>
      <c r="Q266" s="4"/>
      <c r="R266" s="4"/>
      <c r="S266" s="4"/>
    </row>
    <row r="267" spans="2:19" x14ac:dyDescent="0.2">
      <c r="B267" s="62" t="s">
        <v>94</v>
      </c>
      <c r="C267" s="63">
        <v>0.64</v>
      </c>
      <c r="D267" s="47">
        <v>11</v>
      </c>
      <c r="E267" s="49"/>
      <c r="F267" s="50"/>
      <c r="G267" s="4"/>
      <c r="H267" s="4"/>
      <c r="I267" s="17"/>
      <c r="J267" s="20"/>
      <c r="K267" s="4"/>
      <c r="L267" s="4"/>
      <c r="M267" s="4"/>
      <c r="N267" s="4"/>
      <c r="O267" s="4"/>
      <c r="P267" s="4"/>
      <c r="Q267" s="4"/>
      <c r="R267" s="4"/>
      <c r="S267" s="4"/>
    </row>
    <row r="268" spans="2:19" x14ac:dyDescent="0.2">
      <c r="B268" s="64" t="s">
        <v>95</v>
      </c>
      <c r="C268" s="65">
        <v>0.64</v>
      </c>
      <c r="D268" s="53">
        <v>23</v>
      </c>
      <c r="E268" s="49"/>
      <c r="F268" s="50"/>
      <c r="G268" s="4"/>
      <c r="H268" s="4"/>
      <c r="I268" s="17"/>
      <c r="J268" s="51"/>
      <c r="K268" s="4"/>
      <c r="L268" s="4"/>
      <c r="M268" s="4"/>
      <c r="N268" s="4"/>
      <c r="O268" s="4"/>
      <c r="P268" s="4"/>
      <c r="Q268" s="4"/>
      <c r="R268" s="4"/>
      <c r="S268" s="4"/>
    </row>
    <row r="269" spans="2:19" x14ac:dyDescent="0.2">
      <c r="B269" s="64" t="s">
        <v>92</v>
      </c>
      <c r="C269" s="65">
        <v>0.36</v>
      </c>
      <c r="D269" s="66">
        <v>24</v>
      </c>
      <c r="E269" s="49"/>
      <c r="F269" s="50"/>
      <c r="G269" s="4"/>
      <c r="H269" s="4"/>
      <c r="I269" s="17"/>
      <c r="J269" s="51"/>
      <c r="K269" s="4"/>
      <c r="L269" s="4"/>
      <c r="M269" s="4"/>
      <c r="N269" s="4"/>
      <c r="O269" s="4"/>
      <c r="P269" s="4"/>
      <c r="Q269" s="4"/>
      <c r="R269" s="4"/>
      <c r="S269" s="4"/>
    </row>
    <row r="270" spans="2:19" x14ac:dyDescent="0.2">
      <c r="B270" s="64" t="s">
        <v>91</v>
      </c>
      <c r="C270" s="65">
        <v>0.43</v>
      </c>
      <c r="D270" s="66">
        <v>32</v>
      </c>
      <c r="E270" s="49"/>
      <c r="F270" s="50"/>
      <c r="G270" s="4"/>
      <c r="H270" s="4"/>
      <c r="I270" s="17"/>
      <c r="J270" s="16"/>
      <c r="K270" s="4"/>
      <c r="L270" s="4"/>
      <c r="M270" s="4"/>
      <c r="N270" s="4"/>
      <c r="O270" s="4"/>
      <c r="P270" s="4"/>
      <c r="Q270" s="4"/>
      <c r="R270" s="4"/>
      <c r="S270" s="4"/>
    </row>
    <row r="271" spans="2:19" x14ac:dyDescent="0.2">
      <c r="B271" s="64" t="s">
        <v>93</v>
      </c>
      <c r="C271" s="65">
        <v>0.36</v>
      </c>
      <c r="D271" s="66">
        <v>40</v>
      </c>
      <c r="E271" s="49"/>
      <c r="F271" s="50"/>
      <c r="G271" s="4"/>
      <c r="H271" s="4"/>
      <c r="I271" s="17"/>
      <c r="J271" s="16"/>
      <c r="K271" s="4"/>
      <c r="L271" s="4"/>
      <c r="M271" s="4"/>
      <c r="N271" s="4"/>
      <c r="O271" s="4"/>
      <c r="P271" s="4"/>
      <c r="Q271" s="4"/>
      <c r="R271" s="4"/>
      <c r="S271" s="4"/>
    </row>
    <row r="272" spans="2:19" x14ac:dyDescent="0.2">
      <c r="B272" s="64" t="s">
        <v>188</v>
      </c>
      <c r="C272" s="65">
        <v>0.54</v>
      </c>
      <c r="D272" s="66">
        <v>47</v>
      </c>
      <c r="E272" s="49"/>
      <c r="F272" s="50"/>
      <c r="G272" s="4"/>
      <c r="H272" s="4"/>
      <c r="I272" s="17"/>
      <c r="J272" s="51"/>
      <c r="K272" s="4"/>
      <c r="L272" s="4"/>
      <c r="M272" s="4"/>
      <c r="N272" s="4"/>
      <c r="O272" s="4"/>
      <c r="P272" s="4"/>
      <c r="Q272" s="4"/>
      <c r="R272" s="4"/>
      <c r="S272" s="4"/>
    </row>
    <row r="273" spans="2:19" ht="15.75" thickBot="1" x14ac:dyDescent="0.25">
      <c r="B273" s="67" t="s">
        <v>96</v>
      </c>
      <c r="C273" s="68">
        <v>0.82</v>
      </c>
      <c r="D273" s="58">
        <v>50</v>
      </c>
      <c r="E273" s="49"/>
      <c r="F273" s="50"/>
      <c r="G273" s="4"/>
      <c r="H273" s="4"/>
      <c r="I273" s="17"/>
      <c r="J273" s="51"/>
      <c r="K273" s="4"/>
      <c r="L273" s="4"/>
      <c r="M273" s="4"/>
      <c r="N273" s="4"/>
      <c r="O273" s="4"/>
      <c r="P273" s="4"/>
      <c r="Q273" s="4"/>
      <c r="R273" s="4"/>
      <c r="S273" s="4"/>
    </row>
    <row r="274" spans="2:19" ht="15.75" thickBot="1" x14ac:dyDescent="0.25">
      <c r="E274" s="49"/>
      <c r="F274" s="50"/>
      <c r="G274" s="4"/>
      <c r="H274" s="4"/>
      <c r="I274" s="17"/>
      <c r="J274" s="20"/>
      <c r="K274" s="4"/>
      <c r="L274" s="4"/>
      <c r="M274" s="4"/>
      <c r="N274" s="4"/>
      <c r="O274" s="4"/>
      <c r="P274" s="4"/>
      <c r="Q274" s="4"/>
      <c r="R274" s="4"/>
      <c r="S274" s="4"/>
    </row>
    <row r="275" spans="2:19" ht="15.75" x14ac:dyDescent="0.25">
      <c r="B275" s="42" t="s">
        <v>117</v>
      </c>
      <c r="C275" s="41" t="s">
        <v>79</v>
      </c>
      <c r="D275" s="60" t="s">
        <v>83</v>
      </c>
      <c r="E275" s="49"/>
      <c r="F275" s="50"/>
      <c r="G275" s="4"/>
      <c r="H275" s="4"/>
      <c r="I275" s="17"/>
      <c r="J275" s="51"/>
      <c r="K275" s="4"/>
      <c r="L275" s="4"/>
      <c r="M275" s="4"/>
      <c r="N275" s="4"/>
      <c r="O275" s="4"/>
      <c r="P275" s="4"/>
      <c r="Q275" s="4"/>
      <c r="R275" s="4"/>
      <c r="S275" s="4"/>
    </row>
    <row r="276" spans="2:19" ht="16.5" thickBot="1" x14ac:dyDescent="0.3">
      <c r="B276" s="45" t="s">
        <v>72</v>
      </c>
      <c r="C276" s="45" t="s">
        <v>67</v>
      </c>
      <c r="D276" s="69" t="s">
        <v>84</v>
      </c>
      <c r="E276" s="49"/>
      <c r="F276" s="50"/>
      <c r="G276" s="4"/>
      <c r="H276" s="4"/>
      <c r="I276" s="17"/>
      <c r="J276" s="20"/>
      <c r="K276" s="4"/>
      <c r="L276" s="4"/>
      <c r="M276" s="4"/>
      <c r="N276" s="4"/>
      <c r="O276" s="4"/>
      <c r="P276" s="4"/>
      <c r="Q276" s="4"/>
      <c r="R276" s="4"/>
      <c r="S276" s="4"/>
    </row>
    <row r="277" spans="2:19" x14ac:dyDescent="0.2">
      <c r="B277" s="62" t="s">
        <v>99</v>
      </c>
      <c r="C277" s="63">
        <v>0.82</v>
      </c>
      <c r="D277" s="70">
        <v>25</v>
      </c>
      <c r="E277" s="49"/>
      <c r="F277" s="50"/>
      <c r="G277" s="4"/>
      <c r="H277" s="4"/>
      <c r="I277" s="17"/>
      <c r="J277" s="20"/>
      <c r="K277" s="4"/>
      <c r="L277" s="4"/>
      <c r="M277" s="4"/>
      <c r="N277" s="4"/>
      <c r="O277" s="4"/>
      <c r="P277" s="4"/>
      <c r="Q277" s="4"/>
      <c r="R277" s="4"/>
      <c r="S277" s="4"/>
    </row>
    <row r="278" spans="2:19" x14ac:dyDescent="0.2">
      <c r="B278" s="64" t="s">
        <v>104</v>
      </c>
      <c r="C278" s="65">
        <v>3.6</v>
      </c>
      <c r="D278" s="53">
        <v>38</v>
      </c>
      <c r="E278" s="49"/>
      <c r="F278" s="50"/>
      <c r="G278" s="4"/>
      <c r="H278" s="4"/>
      <c r="I278" s="17"/>
      <c r="J278" s="51"/>
      <c r="K278" s="4"/>
      <c r="L278" s="4"/>
      <c r="M278" s="4"/>
      <c r="N278" s="4"/>
      <c r="O278" s="4"/>
      <c r="P278" s="4"/>
      <c r="Q278" s="4"/>
      <c r="R278" s="4"/>
      <c r="S278" s="4"/>
    </row>
    <row r="279" spans="2:19" x14ac:dyDescent="0.2">
      <c r="B279" s="64" t="s">
        <v>100</v>
      </c>
      <c r="C279" s="65">
        <v>0.82</v>
      </c>
      <c r="D279" s="66">
        <v>43</v>
      </c>
      <c r="E279" s="49"/>
      <c r="F279" s="50"/>
      <c r="G279" s="4"/>
      <c r="H279" s="4"/>
      <c r="I279" s="17"/>
      <c r="J279" s="51"/>
      <c r="K279" s="4"/>
      <c r="L279" s="4"/>
      <c r="M279" s="4"/>
      <c r="N279" s="4"/>
      <c r="O279" s="4"/>
      <c r="P279" s="4"/>
      <c r="Q279" s="4"/>
      <c r="R279" s="4"/>
      <c r="S279" s="4"/>
    </row>
    <row r="280" spans="2:19" x14ac:dyDescent="0.2">
      <c r="B280" s="64" t="s">
        <v>98</v>
      </c>
      <c r="C280" s="65">
        <v>0.64</v>
      </c>
      <c r="D280" s="66">
        <v>53</v>
      </c>
      <c r="F280" s="50"/>
      <c r="G280" s="4"/>
      <c r="H280" s="4"/>
      <c r="I280" s="17"/>
      <c r="J280" s="51"/>
      <c r="K280" s="4"/>
      <c r="L280" s="4"/>
      <c r="M280" s="4"/>
      <c r="N280" s="4"/>
      <c r="O280" s="4"/>
      <c r="P280" s="4"/>
      <c r="Q280" s="4"/>
      <c r="R280" s="4"/>
      <c r="S280" s="4"/>
    </row>
    <row r="281" spans="2:19" x14ac:dyDescent="0.2">
      <c r="B281" s="64" t="s">
        <v>102</v>
      </c>
      <c r="C281" s="65">
        <v>1.26</v>
      </c>
      <c r="D281" s="53">
        <v>55</v>
      </c>
      <c r="E281" s="49"/>
      <c r="F281" s="50"/>
      <c r="G281" s="4"/>
      <c r="H281" s="4"/>
      <c r="I281" s="17"/>
      <c r="J281" s="51"/>
      <c r="K281" s="4"/>
      <c r="L281" s="4"/>
      <c r="M281" s="4"/>
      <c r="N281" s="4"/>
      <c r="O281" s="4"/>
      <c r="P281" s="4"/>
      <c r="Q281" s="4"/>
      <c r="R281" s="4"/>
      <c r="S281" s="4"/>
    </row>
    <row r="282" spans="2:19" x14ac:dyDescent="0.2">
      <c r="B282" s="64" t="s">
        <v>71</v>
      </c>
      <c r="C282" s="65">
        <v>0.54</v>
      </c>
      <c r="D282" s="66">
        <v>57</v>
      </c>
      <c r="E282" s="49"/>
      <c r="F282" s="50"/>
      <c r="G282" s="4"/>
      <c r="H282" s="4"/>
      <c r="I282" s="17"/>
      <c r="J282" s="51"/>
      <c r="K282" s="4"/>
      <c r="L282" s="4"/>
      <c r="M282" s="4"/>
      <c r="N282" s="4"/>
      <c r="O282" s="4"/>
      <c r="P282" s="4"/>
      <c r="Q282" s="4"/>
      <c r="R282" s="4"/>
      <c r="S282" s="4"/>
    </row>
    <row r="283" spans="2:19" x14ac:dyDescent="0.2">
      <c r="B283" s="64" t="s">
        <v>97</v>
      </c>
      <c r="C283" s="65">
        <v>0.64</v>
      </c>
      <c r="D283" s="66">
        <v>60</v>
      </c>
      <c r="E283" s="49"/>
      <c r="F283" s="50"/>
      <c r="G283" s="4"/>
      <c r="H283" s="4"/>
      <c r="I283" s="17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2:19" x14ac:dyDescent="0.2">
      <c r="B284" s="64" t="s">
        <v>101</v>
      </c>
      <c r="C284" s="65">
        <v>1.08</v>
      </c>
      <c r="D284" s="66">
        <v>75</v>
      </c>
      <c r="E284" s="49"/>
      <c r="F284" s="50"/>
      <c r="G284" s="4"/>
      <c r="H284" s="4"/>
      <c r="I284" s="17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2:19" ht="15.75" thickBot="1" x14ac:dyDescent="0.25">
      <c r="B285" s="67" t="s">
        <v>103</v>
      </c>
      <c r="C285" s="68">
        <v>1.32</v>
      </c>
      <c r="D285" s="58">
        <v>95</v>
      </c>
      <c r="E285" s="49" t="s">
        <v>37</v>
      </c>
      <c r="F285" s="50"/>
      <c r="G285" s="4"/>
      <c r="H285" s="4"/>
      <c r="I285" s="17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2:19" x14ac:dyDescent="0.2">
      <c r="E286" s="49"/>
      <c r="F286" s="50"/>
      <c r="G286" s="4"/>
      <c r="H286" s="4"/>
      <c r="I286" s="17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2:19" ht="15.75" x14ac:dyDescent="0.25">
      <c r="E287" s="49"/>
      <c r="F287" s="50"/>
      <c r="G287" s="15"/>
      <c r="H287" s="4"/>
      <c r="I287" s="17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2:19" ht="15.75" thickBot="1" x14ac:dyDescent="0.25">
      <c r="E288" s="49"/>
      <c r="F288" s="50"/>
      <c r="G288" s="4"/>
      <c r="H288" s="4"/>
      <c r="I288" s="17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2:19" ht="15.75" x14ac:dyDescent="0.25">
      <c r="B289" s="42" t="s">
        <v>116</v>
      </c>
      <c r="C289" s="41" t="s">
        <v>79</v>
      </c>
      <c r="D289" s="60" t="s">
        <v>83</v>
      </c>
      <c r="E289" s="49"/>
      <c r="F289" s="50"/>
      <c r="G289" s="4"/>
      <c r="H289" s="4"/>
      <c r="I289" s="17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2:19" ht="16.5" thickBot="1" x14ac:dyDescent="0.3">
      <c r="B290" s="45" t="s">
        <v>73</v>
      </c>
      <c r="C290" s="45" t="s">
        <v>67</v>
      </c>
      <c r="D290" s="61" t="s">
        <v>84</v>
      </c>
      <c r="E290" s="49"/>
      <c r="F290" s="50"/>
      <c r="G290" s="4"/>
      <c r="H290" s="4"/>
      <c r="I290" s="17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2:19" x14ac:dyDescent="0.2">
      <c r="B291" s="62" t="s">
        <v>107</v>
      </c>
      <c r="C291" s="63">
        <v>0.9</v>
      </c>
      <c r="D291" s="70">
        <v>12</v>
      </c>
      <c r="E291" s="49"/>
      <c r="F291" s="50"/>
      <c r="G291" s="4"/>
      <c r="H291" s="4"/>
      <c r="I291" s="17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2:19" x14ac:dyDescent="0.2">
      <c r="B292" s="64" t="s">
        <v>108</v>
      </c>
      <c r="C292" s="65">
        <v>0.9</v>
      </c>
      <c r="D292" s="66">
        <v>33</v>
      </c>
      <c r="E292" s="49"/>
      <c r="F292" s="50"/>
      <c r="G292" s="4"/>
      <c r="H292" s="4"/>
      <c r="I292" s="17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2:19" x14ac:dyDescent="0.2">
      <c r="B293" s="64" t="s">
        <v>111</v>
      </c>
      <c r="C293" s="65">
        <v>1.8</v>
      </c>
      <c r="D293" s="53">
        <v>38</v>
      </c>
      <c r="E293" s="49"/>
      <c r="F293" s="50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2:19" x14ac:dyDescent="0.2">
      <c r="B294" s="64" t="s">
        <v>160</v>
      </c>
      <c r="C294" s="53">
        <v>1.83</v>
      </c>
      <c r="D294" s="53">
        <v>50</v>
      </c>
      <c r="E294" s="49"/>
      <c r="F294" s="50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2:19" x14ac:dyDescent="0.2">
      <c r="B295" s="64" t="s">
        <v>76</v>
      </c>
      <c r="C295" s="65">
        <v>0.72</v>
      </c>
      <c r="D295" s="66">
        <v>55</v>
      </c>
      <c r="F295" s="50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2:19" x14ac:dyDescent="0.2">
      <c r="B296" s="64" t="s">
        <v>106</v>
      </c>
      <c r="C296" s="65">
        <v>0.9</v>
      </c>
      <c r="D296" s="66">
        <v>60</v>
      </c>
      <c r="F296" s="50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2:19" x14ac:dyDescent="0.2">
      <c r="B297" s="64" t="s">
        <v>75</v>
      </c>
      <c r="C297" s="65">
        <v>1.8</v>
      </c>
      <c r="D297" s="53">
        <v>68</v>
      </c>
      <c r="F297" s="50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2:19" x14ac:dyDescent="0.2">
      <c r="B298" s="64" t="s">
        <v>105</v>
      </c>
      <c r="C298" s="65">
        <v>0.9</v>
      </c>
      <c r="D298" s="66">
        <v>72</v>
      </c>
      <c r="F298" s="50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2:19" x14ac:dyDescent="0.2">
      <c r="B299" s="64" t="s">
        <v>109</v>
      </c>
      <c r="C299" s="65">
        <v>1.26</v>
      </c>
      <c r="D299" s="66">
        <v>75</v>
      </c>
      <c r="F299" s="50"/>
      <c r="G299" s="4"/>
      <c r="H299" s="4"/>
      <c r="I299" s="4"/>
      <c r="J299" s="16"/>
      <c r="K299" s="76"/>
      <c r="L299" s="4"/>
      <c r="M299" s="4"/>
      <c r="N299" s="4"/>
      <c r="O299" s="4"/>
      <c r="P299" s="4"/>
      <c r="Q299" s="4"/>
      <c r="R299" s="4"/>
      <c r="S299" s="4"/>
    </row>
    <row r="300" spans="2:19" x14ac:dyDescent="0.2">
      <c r="B300" s="64" t="s">
        <v>74</v>
      </c>
      <c r="C300" s="65">
        <v>1.62</v>
      </c>
      <c r="D300" s="53">
        <v>80</v>
      </c>
      <c r="F300" s="50"/>
      <c r="G300" s="4"/>
      <c r="H300" s="4"/>
      <c r="I300" s="4"/>
      <c r="J300" s="16"/>
      <c r="K300" s="78"/>
      <c r="L300" s="4"/>
      <c r="M300" s="4"/>
      <c r="N300" s="4"/>
      <c r="O300" s="4"/>
      <c r="P300" s="4"/>
      <c r="Q300" s="4"/>
      <c r="R300" s="4"/>
      <c r="S300" s="4"/>
    </row>
    <row r="301" spans="2:19" ht="15.75" thickBot="1" x14ac:dyDescent="0.25">
      <c r="B301" s="67" t="s">
        <v>110</v>
      </c>
      <c r="C301" s="68">
        <v>1.26</v>
      </c>
      <c r="D301" s="58">
        <v>95</v>
      </c>
      <c r="F301" s="50"/>
      <c r="G301" s="4"/>
      <c r="H301" s="4"/>
      <c r="I301" s="4"/>
      <c r="J301" s="16"/>
      <c r="K301" s="76"/>
      <c r="L301" s="4"/>
      <c r="M301" s="4"/>
      <c r="N301" s="4"/>
      <c r="O301" s="4"/>
      <c r="P301" s="4"/>
      <c r="Q301" s="4"/>
      <c r="R301" s="4"/>
      <c r="S301" s="4"/>
    </row>
    <row r="302" spans="2:19" ht="15.75" thickBot="1" x14ac:dyDescent="0.25">
      <c r="F302" s="50"/>
      <c r="G302" s="4"/>
      <c r="H302" s="4"/>
      <c r="I302" s="4"/>
      <c r="J302" s="16"/>
      <c r="K302" s="76"/>
      <c r="L302" s="4"/>
      <c r="M302" s="4"/>
      <c r="N302" s="4"/>
      <c r="O302" s="4"/>
      <c r="P302" s="4"/>
      <c r="Q302" s="4"/>
      <c r="R302" s="4"/>
      <c r="S302" s="4"/>
    </row>
    <row r="303" spans="2:19" ht="15.75" x14ac:dyDescent="0.25">
      <c r="B303" s="40" t="s">
        <v>115</v>
      </c>
      <c r="C303" s="41" t="s">
        <v>79</v>
      </c>
      <c r="D303" s="60" t="s">
        <v>83</v>
      </c>
      <c r="F303" s="50"/>
      <c r="G303" s="4"/>
      <c r="H303" s="4"/>
      <c r="I303" s="4"/>
      <c r="J303" s="16"/>
      <c r="K303" s="76"/>
      <c r="L303" s="4"/>
      <c r="M303" s="4"/>
      <c r="N303" s="4"/>
      <c r="O303" s="4"/>
      <c r="P303" s="4"/>
      <c r="Q303" s="4"/>
      <c r="R303" s="4"/>
      <c r="S303" s="4"/>
    </row>
    <row r="304" spans="2:19" ht="16.5" thickBot="1" x14ac:dyDescent="0.3">
      <c r="B304" s="71" t="s">
        <v>77</v>
      </c>
      <c r="C304" s="44" t="s">
        <v>67</v>
      </c>
      <c r="D304" s="69" t="s">
        <v>84</v>
      </c>
      <c r="F304" s="50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2:19" x14ac:dyDescent="0.2">
      <c r="B305" s="62" t="s">
        <v>112</v>
      </c>
      <c r="C305" s="63">
        <v>3.6</v>
      </c>
      <c r="D305" s="70">
        <v>95</v>
      </c>
      <c r="F305" s="50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2:19" ht="15.75" thickBot="1" x14ac:dyDescent="0.25">
      <c r="B306" s="67" t="s">
        <v>78</v>
      </c>
      <c r="C306" s="68">
        <v>6</v>
      </c>
      <c r="D306" s="72">
        <v>40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2:19" x14ac:dyDescent="0.2">
      <c r="B307" s="73"/>
      <c r="C307" s="9"/>
      <c r="D307" s="7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2:19" ht="18" x14ac:dyDescent="0.25">
      <c r="B308" s="87" t="s">
        <v>25</v>
      </c>
      <c r="G308" s="4"/>
      <c r="H308" s="4"/>
      <c r="I308" s="16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2:19" x14ac:dyDescent="0.2">
      <c r="B309" s="3" t="s">
        <v>168</v>
      </c>
      <c r="G309" s="4"/>
      <c r="H309" s="4"/>
      <c r="I309" s="76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2:19" ht="15.75" x14ac:dyDescent="0.25">
      <c r="B310" s="3" t="s">
        <v>169</v>
      </c>
      <c r="C310" s="75"/>
      <c r="G310" s="4"/>
      <c r="H310" s="16"/>
      <c r="I310" s="78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2:19" ht="16.5" thickBot="1" x14ac:dyDescent="0.3">
      <c r="C311" s="75" t="s">
        <v>13</v>
      </c>
      <c r="G311" s="4"/>
      <c r="H311" s="16"/>
      <c r="I311" s="78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2:19" x14ac:dyDescent="0.2">
      <c r="B312" s="6" t="s">
        <v>80</v>
      </c>
      <c r="C312" s="77"/>
      <c r="G312" s="4"/>
      <c r="H312" s="16"/>
      <c r="I312" s="78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2:19" x14ac:dyDescent="0.2">
      <c r="B313" s="6" t="s">
        <v>40</v>
      </c>
      <c r="C313" s="26">
        <v>1200</v>
      </c>
      <c r="D313" s="3" t="s">
        <v>10</v>
      </c>
      <c r="G313" s="4"/>
      <c r="H313" s="16"/>
      <c r="I313" s="78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2:19" x14ac:dyDescent="0.2">
      <c r="B314" s="79" t="s">
        <v>48</v>
      </c>
      <c r="C314" s="80">
        <v>0.45</v>
      </c>
      <c r="G314" s="4"/>
      <c r="H314" s="1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2:19" x14ac:dyDescent="0.2">
      <c r="B315" s="6" t="s">
        <v>39</v>
      </c>
      <c r="C315" s="26">
        <v>12</v>
      </c>
      <c r="D315" s="3" t="s">
        <v>9</v>
      </c>
      <c r="G315" s="4"/>
      <c r="H315" s="1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2:19" x14ac:dyDescent="0.2">
      <c r="B316" s="6" t="s">
        <v>43</v>
      </c>
      <c r="C316" s="26">
        <v>63</v>
      </c>
      <c r="D316" s="3" t="s">
        <v>44</v>
      </c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2:19" x14ac:dyDescent="0.2">
      <c r="B317" s="6" t="s">
        <v>41</v>
      </c>
      <c r="C317" s="26">
        <v>20</v>
      </c>
      <c r="D317" s="3" t="s">
        <v>42</v>
      </c>
      <c r="F317" s="36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2:19" x14ac:dyDescent="0.2">
      <c r="B318" s="6" t="s">
        <v>59</v>
      </c>
      <c r="C318" s="81">
        <v>0.85</v>
      </c>
      <c r="G318" s="4"/>
      <c r="H318" s="4"/>
      <c r="I318" s="4"/>
      <c r="J318" s="4"/>
      <c r="K318" s="4"/>
      <c r="L318" s="4"/>
      <c r="M318" s="4"/>
      <c r="N318" s="4"/>
      <c r="O318" s="4"/>
    </row>
    <row r="319" spans="2:19" x14ac:dyDescent="0.2">
      <c r="B319" s="6" t="s">
        <v>47</v>
      </c>
      <c r="C319" s="26">
        <v>50</v>
      </c>
      <c r="D319" s="3" t="s">
        <v>8</v>
      </c>
      <c r="E319" s="3"/>
      <c r="F319" s="82"/>
      <c r="G319" s="4"/>
      <c r="H319" s="4"/>
      <c r="I319" s="4"/>
      <c r="J319" s="4"/>
      <c r="K319" s="4"/>
      <c r="L319" s="4"/>
      <c r="M319" s="4"/>
      <c r="N319" s="4"/>
      <c r="O319" s="4"/>
    </row>
    <row r="320" spans="2:19" ht="15.75" thickBot="1" x14ac:dyDescent="0.25">
      <c r="B320" s="6" t="s">
        <v>63</v>
      </c>
      <c r="C320" s="83">
        <v>0.45</v>
      </c>
      <c r="F320" s="38"/>
      <c r="G320" s="4"/>
      <c r="H320" s="4"/>
      <c r="I320" s="4"/>
      <c r="J320" s="4"/>
      <c r="K320" s="4"/>
      <c r="L320" s="4"/>
      <c r="M320" s="4"/>
      <c r="N320" s="4"/>
      <c r="O320" s="4"/>
    </row>
    <row r="321" spans="2:15" ht="15.75" x14ac:dyDescent="0.25">
      <c r="C321" s="75" t="s">
        <v>30</v>
      </c>
      <c r="E321" s="38"/>
      <c r="G321" s="4"/>
      <c r="H321" s="4"/>
      <c r="I321" s="4"/>
      <c r="J321" s="4"/>
      <c r="K321" s="4"/>
      <c r="L321" s="4"/>
      <c r="M321" s="4"/>
      <c r="N321" s="4"/>
      <c r="O321" s="4"/>
    </row>
    <row r="322" spans="2:15" x14ac:dyDescent="0.2">
      <c r="B322" s="6" t="s">
        <v>164</v>
      </c>
      <c r="C322" s="38" t="s">
        <v>167</v>
      </c>
      <c r="D322" s="38"/>
      <c r="G322" s="4"/>
      <c r="H322" s="4"/>
      <c r="I322" s="4"/>
      <c r="J322" s="4"/>
      <c r="K322" s="4"/>
      <c r="L322" s="4"/>
      <c r="M322" s="4"/>
      <c r="N322" s="4"/>
      <c r="O322" s="4"/>
    </row>
    <row r="323" spans="2:15" x14ac:dyDescent="0.2">
      <c r="B323" s="6" t="s">
        <v>165</v>
      </c>
      <c r="C323" s="84">
        <f>0.000002*C317^3 - 0.0002*C317^2 + 0.0005*C317 + 1.039</f>
        <v>0.98499999999999988</v>
      </c>
      <c r="E323" s="2" t="s">
        <v>37</v>
      </c>
      <c r="G323" s="4"/>
      <c r="H323" s="4"/>
      <c r="I323" s="4"/>
      <c r="J323" s="4"/>
      <c r="K323" s="4"/>
      <c r="L323" s="4"/>
      <c r="M323" s="4"/>
      <c r="N323" s="4"/>
      <c r="O323" s="4"/>
    </row>
    <row r="324" spans="2:15" x14ac:dyDescent="0.2">
      <c r="B324" s="6" t="s">
        <v>46</v>
      </c>
      <c r="C324" s="3" t="s">
        <v>166</v>
      </c>
      <c r="G324" s="4"/>
      <c r="H324" s="4"/>
      <c r="I324" s="4"/>
      <c r="J324" s="4"/>
      <c r="K324" s="4"/>
      <c r="L324" s="4"/>
      <c r="M324" s="4"/>
      <c r="N324" s="4"/>
      <c r="O324" s="4"/>
    </row>
    <row r="325" spans="2:15" x14ac:dyDescent="0.2">
      <c r="B325" s="6" t="s">
        <v>49</v>
      </c>
      <c r="C325" s="85">
        <f>C314*C319*C317*C323*3.142*(C315/12)^2 / 4</f>
        <v>348.17287499999992</v>
      </c>
      <c r="D325" s="3" t="s">
        <v>50</v>
      </c>
      <c r="G325" s="4"/>
      <c r="H325" s="4"/>
      <c r="I325" s="4"/>
      <c r="J325" s="4"/>
      <c r="K325" s="4"/>
      <c r="L325" s="4"/>
      <c r="M325" s="4"/>
      <c r="N325" s="4"/>
      <c r="O325" s="4"/>
    </row>
    <row r="326" spans="2:15" x14ac:dyDescent="0.2">
      <c r="B326" s="6" t="s">
        <v>51</v>
      </c>
      <c r="C326" s="3">
        <v>45</v>
      </c>
      <c r="D326" s="3" t="s">
        <v>162</v>
      </c>
      <c r="G326" s="4"/>
      <c r="H326" s="4"/>
      <c r="I326" s="4"/>
      <c r="J326" s="4"/>
      <c r="K326" s="4"/>
      <c r="L326" s="4"/>
      <c r="M326" s="4"/>
      <c r="N326" s="4"/>
      <c r="O326" s="4"/>
    </row>
    <row r="327" spans="2:15" x14ac:dyDescent="0.2">
      <c r="B327" s="6" t="s">
        <v>53</v>
      </c>
      <c r="C327" s="3" t="s">
        <v>163</v>
      </c>
      <c r="G327" s="4"/>
      <c r="H327" s="4"/>
      <c r="I327" s="4"/>
      <c r="J327" s="4"/>
      <c r="K327" s="4"/>
      <c r="L327" s="4"/>
      <c r="M327" s="4"/>
      <c r="N327" s="4"/>
      <c r="O327" s="4"/>
    </row>
    <row r="328" spans="2:15" x14ac:dyDescent="0.2">
      <c r="B328" s="6" t="s">
        <v>54</v>
      </c>
      <c r="C328" s="85">
        <f>C325*C320*SIN(C326/57.2956)</f>
        <v>110.78820304129145</v>
      </c>
      <c r="D328" s="3" t="s">
        <v>55</v>
      </c>
      <c r="G328" s="4"/>
      <c r="H328" s="4"/>
      <c r="I328" s="4"/>
      <c r="J328" s="4"/>
      <c r="K328" s="4"/>
      <c r="L328" s="4"/>
      <c r="M328" s="4"/>
      <c r="N328" s="4"/>
      <c r="O328" s="4"/>
    </row>
    <row r="329" spans="2:15" x14ac:dyDescent="0.2">
      <c r="B329" s="6" t="s">
        <v>45</v>
      </c>
      <c r="C329" s="3" t="s">
        <v>56</v>
      </c>
      <c r="G329" s="4"/>
      <c r="H329" s="4"/>
      <c r="I329" s="4"/>
      <c r="J329" s="4"/>
      <c r="K329" s="4"/>
      <c r="L329" s="4"/>
      <c r="M329" s="4"/>
      <c r="N329" s="4"/>
      <c r="O329" s="4"/>
    </row>
    <row r="330" spans="2:15" x14ac:dyDescent="0.2">
      <c r="B330" s="6" t="s">
        <v>57</v>
      </c>
      <c r="C330" s="85">
        <f>C328*(C315/12)/2</f>
        <v>55.394101520645727</v>
      </c>
      <c r="D330" s="3" t="s">
        <v>58</v>
      </c>
      <c r="G330" s="4"/>
      <c r="H330" s="4"/>
      <c r="I330" s="4"/>
      <c r="J330" s="4"/>
      <c r="K330" s="4"/>
      <c r="L330" s="4"/>
      <c r="M330" s="4"/>
      <c r="N330" s="4"/>
      <c r="O330" s="4"/>
    </row>
    <row r="331" spans="2:15" ht="15.75" thickBot="1" x14ac:dyDescent="0.25">
      <c r="B331" s="6" t="s">
        <v>60</v>
      </c>
      <c r="C331" s="3" t="s">
        <v>82</v>
      </c>
      <c r="G331" s="4"/>
      <c r="H331" s="4"/>
      <c r="I331" s="4"/>
      <c r="J331" s="4"/>
      <c r="K331" s="4"/>
      <c r="L331" s="4"/>
      <c r="M331" s="4"/>
      <c r="N331" s="4"/>
      <c r="O331" s="4"/>
    </row>
    <row r="332" spans="2:15" ht="15.75" thickBot="1" x14ac:dyDescent="0.25">
      <c r="B332" s="6" t="s">
        <v>61</v>
      </c>
      <c r="C332" s="86">
        <f>C316*C330 / (5252*C318)</f>
        <v>0.78173657000149654</v>
      </c>
      <c r="D332" s="3" t="s">
        <v>62</v>
      </c>
      <c r="G332" s="4"/>
      <c r="H332" s="4"/>
      <c r="I332" s="4"/>
      <c r="J332" s="4"/>
      <c r="K332" s="4"/>
      <c r="L332" s="4"/>
      <c r="M332" s="4"/>
      <c r="N332" s="4"/>
      <c r="O332" s="4"/>
    </row>
    <row r="333" spans="2:15" x14ac:dyDescent="0.2">
      <c r="G333" s="4"/>
      <c r="H333" s="4"/>
      <c r="I333" s="4"/>
      <c r="J333" s="4"/>
      <c r="K333" s="4"/>
      <c r="L333" s="4"/>
      <c r="M333" s="4"/>
      <c r="N333" s="4"/>
      <c r="O333" s="4"/>
    </row>
    <row r="334" spans="2:15" x14ac:dyDescent="0.2">
      <c r="G334" s="4"/>
      <c r="H334" s="4"/>
      <c r="I334" s="4"/>
      <c r="J334" s="4"/>
      <c r="K334" s="4"/>
      <c r="L334" s="4"/>
      <c r="M334" s="4"/>
      <c r="N334" s="4"/>
      <c r="O334" s="4"/>
    </row>
    <row r="335" spans="2:15" x14ac:dyDescent="0.2">
      <c r="C335" s="3" t="s">
        <v>247</v>
      </c>
      <c r="G335" s="4"/>
      <c r="H335" s="4"/>
      <c r="I335" s="4"/>
      <c r="J335" s="4"/>
      <c r="K335" s="4"/>
      <c r="L335" s="4"/>
      <c r="M335" s="4"/>
      <c r="N335" s="4"/>
      <c r="O335" s="4"/>
    </row>
    <row r="336" spans="2:15" x14ac:dyDescent="0.2">
      <c r="G336" s="4"/>
      <c r="H336" s="4"/>
      <c r="I336" s="4"/>
      <c r="J336" s="4"/>
      <c r="K336" s="4"/>
      <c r="L336" s="4"/>
      <c r="M336" s="4"/>
      <c r="N336" s="4"/>
      <c r="O336" s="4"/>
    </row>
    <row r="337" spans="7:15" x14ac:dyDescent="0.2">
      <c r="G337" s="4"/>
      <c r="H337" s="4"/>
      <c r="I337" s="4"/>
      <c r="J337" s="4"/>
      <c r="K337" s="4"/>
      <c r="L337" s="4"/>
      <c r="M337" s="4"/>
      <c r="N337" s="4"/>
      <c r="O337" s="4"/>
    </row>
    <row r="339" spans="7:15" x14ac:dyDescent="0.2">
      <c r="H339" s="4"/>
    </row>
  </sheetData>
  <sheetProtection sheet="1" objects="1" scenarios="1" selectLockedCells="1"/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53"/>
  <sheetViews>
    <sheetView workbookViewId="0">
      <selection activeCell="K1" sqref="K1"/>
    </sheetView>
  </sheetViews>
  <sheetFormatPr defaultRowHeight="15" x14ac:dyDescent="0.2"/>
  <cols>
    <col min="1" max="1" width="7" style="2" customWidth="1"/>
    <col min="2" max="2" width="42.28515625" style="6" customWidth="1"/>
    <col min="3" max="3" width="16.28515625" style="3" customWidth="1"/>
    <col min="4" max="4" width="9.140625" style="3"/>
    <col min="5" max="10" width="9.140625" style="2"/>
    <col min="11" max="11" width="15.140625" style="2" customWidth="1"/>
    <col min="12" max="16384" width="9.140625" style="2"/>
  </cols>
  <sheetData>
    <row r="1" spans="2:15" ht="20.25" x14ac:dyDescent="0.3">
      <c r="B1" s="88" t="s">
        <v>16</v>
      </c>
      <c r="H1" s="4"/>
      <c r="I1" s="4"/>
      <c r="J1" s="4"/>
      <c r="K1" s="4"/>
      <c r="L1" s="4"/>
      <c r="M1" s="4"/>
      <c r="N1" s="4"/>
      <c r="O1" s="4"/>
    </row>
    <row r="2" spans="2:15" x14ac:dyDescent="0.2">
      <c r="B2" s="5"/>
      <c r="H2" s="4"/>
      <c r="I2" s="4"/>
      <c r="J2" s="4"/>
      <c r="K2" s="4"/>
      <c r="L2" s="4"/>
      <c r="M2" s="4"/>
      <c r="N2" s="4"/>
      <c r="O2" s="4"/>
    </row>
    <row r="3" spans="2:15" x14ac:dyDescent="0.2">
      <c r="H3" s="4"/>
      <c r="I3" s="4"/>
      <c r="J3" s="4"/>
      <c r="K3" s="4"/>
      <c r="L3" s="4"/>
      <c r="M3" s="4"/>
      <c r="N3" s="4"/>
      <c r="O3" s="4"/>
    </row>
    <row r="4" spans="2:15" x14ac:dyDescent="0.2">
      <c r="H4" s="4"/>
      <c r="I4" s="4"/>
      <c r="J4" s="4"/>
      <c r="K4" s="4"/>
      <c r="L4" s="4"/>
      <c r="M4" s="4"/>
      <c r="N4" s="4"/>
      <c r="O4" s="4"/>
    </row>
    <row r="5" spans="2:15" x14ac:dyDescent="0.2">
      <c r="H5" s="4"/>
      <c r="I5" s="4"/>
      <c r="J5" s="4"/>
      <c r="K5" s="4"/>
      <c r="L5" s="4"/>
      <c r="M5" s="4"/>
      <c r="N5" s="4"/>
      <c r="O5" s="4"/>
    </row>
    <row r="6" spans="2:15" x14ac:dyDescent="0.2">
      <c r="H6" s="4"/>
      <c r="I6" s="4"/>
      <c r="J6" s="4"/>
      <c r="K6" s="4"/>
      <c r="L6" s="4"/>
      <c r="M6" s="4"/>
      <c r="N6" s="4"/>
      <c r="O6" s="4"/>
    </row>
    <row r="7" spans="2:15" x14ac:dyDescent="0.2">
      <c r="H7" s="4"/>
      <c r="I7" s="4"/>
      <c r="J7" s="4"/>
      <c r="K7" s="4"/>
      <c r="L7" s="4"/>
      <c r="M7" s="4"/>
      <c r="N7" s="4"/>
      <c r="O7" s="4"/>
    </row>
    <row r="8" spans="2:15" x14ac:dyDescent="0.2">
      <c r="H8" s="4"/>
      <c r="I8" s="4"/>
      <c r="J8" s="4"/>
      <c r="K8" s="4"/>
      <c r="L8" s="4"/>
      <c r="M8" s="4"/>
      <c r="N8" s="4"/>
      <c r="O8" s="4"/>
    </row>
    <row r="9" spans="2:15" x14ac:dyDescent="0.2">
      <c r="H9" s="4"/>
      <c r="I9" s="4"/>
      <c r="J9" s="4"/>
      <c r="K9" s="4"/>
      <c r="L9" s="4"/>
      <c r="M9" s="4"/>
      <c r="N9" s="4"/>
      <c r="O9" s="4"/>
    </row>
    <row r="10" spans="2:15" x14ac:dyDescent="0.2">
      <c r="H10" s="4"/>
      <c r="I10" s="4"/>
      <c r="J10" s="4"/>
      <c r="K10" s="4"/>
      <c r="L10" s="4"/>
      <c r="M10" s="4"/>
      <c r="N10" s="4"/>
      <c r="O10" s="4"/>
    </row>
    <row r="11" spans="2:15" x14ac:dyDescent="0.2">
      <c r="H11" s="4"/>
      <c r="I11" s="4"/>
      <c r="J11" s="4"/>
      <c r="K11" s="4"/>
      <c r="L11" s="4"/>
      <c r="M11" s="4"/>
      <c r="N11" s="4"/>
      <c r="O11" s="4"/>
    </row>
    <row r="12" spans="2:15" x14ac:dyDescent="0.2">
      <c r="H12" s="4"/>
      <c r="I12" s="4"/>
      <c r="J12" s="4"/>
      <c r="K12" s="4"/>
      <c r="L12" s="4"/>
      <c r="M12" s="4"/>
      <c r="N12" s="4"/>
      <c r="O12" s="4"/>
    </row>
    <row r="13" spans="2:15" x14ac:dyDescent="0.2">
      <c r="H13" s="4"/>
      <c r="I13" s="4"/>
      <c r="J13" s="4"/>
      <c r="K13" s="4"/>
      <c r="L13" s="4"/>
      <c r="M13" s="4"/>
      <c r="N13" s="4"/>
      <c r="O13" s="4"/>
    </row>
    <row r="14" spans="2:15" x14ac:dyDescent="0.2">
      <c r="H14" s="4"/>
      <c r="I14" s="4"/>
      <c r="J14" s="4"/>
      <c r="K14" s="4"/>
      <c r="L14" s="4"/>
      <c r="M14" s="4"/>
      <c r="N14" s="4"/>
      <c r="O14" s="4"/>
    </row>
    <row r="15" spans="2:15" x14ac:dyDescent="0.2">
      <c r="H15" s="4"/>
      <c r="I15" s="4"/>
      <c r="J15" s="4"/>
      <c r="K15" s="4"/>
      <c r="L15" s="4"/>
      <c r="M15" s="4"/>
      <c r="N15" s="4"/>
      <c r="O15" s="4"/>
    </row>
    <row r="16" spans="2:15" x14ac:dyDescent="0.2">
      <c r="H16" s="4"/>
      <c r="I16" s="4"/>
      <c r="J16" s="4"/>
      <c r="K16" s="4"/>
      <c r="L16" s="4"/>
      <c r="M16" s="4"/>
      <c r="N16" s="4"/>
      <c r="O16" s="4"/>
    </row>
    <row r="17" spans="8:15" x14ac:dyDescent="0.2">
      <c r="H17" s="4"/>
      <c r="I17" s="4"/>
      <c r="J17" s="4"/>
      <c r="K17" s="4"/>
      <c r="L17" s="4"/>
      <c r="M17" s="4"/>
      <c r="N17" s="4"/>
      <c r="O17" s="4"/>
    </row>
    <row r="18" spans="8:15" x14ac:dyDescent="0.2">
      <c r="H18" s="4"/>
      <c r="I18" s="4"/>
      <c r="J18" s="4"/>
      <c r="K18" s="4"/>
      <c r="L18" s="4"/>
      <c r="M18" s="4"/>
      <c r="N18" s="4"/>
      <c r="O18" s="4"/>
    </row>
    <row r="19" spans="8:15" x14ac:dyDescent="0.2">
      <c r="H19" s="4"/>
      <c r="I19" s="4"/>
      <c r="J19" s="4"/>
      <c r="K19" s="4"/>
      <c r="L19" s="4"/>
      <c r="M19" s="4"/>
      <c r="N19" s="4"/>
      <c r="O19" s="4"/>
    </row>
    <row r="20" spans="8:15" x14ac:dyDescent="0.2">
      <c r="H20" s="4"/>
      <c r="I20" s="4"/>
      <c r="J20" s="4"/>
      <c r="K20" s="4"/>
      <c r="L20" s="4"/>
      <c r="M20" s="4"/>
      <c r="N20" s="4"/>
      <c r="O20" s="4"/>
    </row>
    <row r="21" spans="8:15" x14ac:dyDescent="0.2">
      <c r="H21" s="4"/>
      <c r="I21" s="4"/>
      <c r="J21" s="4"/>
      <c r="K21" s="4"/>
      <c r="L21" s="4"/>
      <c r="M21" s="4"/>
      <c r="N21" s="4"/>
      <c r="O21" s="4"/>
    </row>
    <row r="22" spans="8:15" x14ac:dyDescent="0.2">
      <c r="H22" s="4"/>
      <c r="I22" s="4"/>
      <c r="J22" s="4"/>
      <c r="K22" s="4"/>
      <c r="L22" s="4"/>
      <c r="M22" s="4"/>
      <c r="N22" s="4"/>
      <c r="O22" s="4"/>
    </row>
    <row r="23" spans="8:15" x14ac:dyDescent="0.2">
      <c r="H23" s="4"/>
      <c r="I23" s="4"/>
      <c r="J23" s="4"/>
      <c r="K23" s="4"/>
      <c r="L23" s="4"/>
      <c r="M23" s="4"/>
      <c r="N23" s="4"/>
      <c r="O23" s="4"/>
    </row>
    <row r="24" spans="8:15" x14ac:dyDescent="0.2">
      <c r="H24" s="4"/>
      <c r="I24" s="4"/>
      <c r="J24" s="4"/>
      <c r="K24" s="4"/>
      <c r="L24" s="4"/>
      <c r="M24" s="4"/>
      <c r="N24" s="4"/>
      <c r="O24" s="4"/>
    </row>
    <row r="25" spans="8:15" x14ac:dyDescent="0.2">
      <c r="H25" s="4"/>
      <c r="I25" s="4"/>
      <c r="J25" s="4"/>
      <c r="K25" s="4"/>
      <c r="L25" s="4"/>
      <c r="M25" s="4"/>
      <c r="N25" s="4"/>
      <c r="O25" s="4"/>
    </row>
    <row r="26" spans="8:15" x14ac:dyDescent="0.2">
      <c r="H26" s="4"/>
      <c r="I26" s="4"/>
      <c r="J26" s="4"/>
      <c r="K26" s="4"/>
      <c r="L26" s="4"/>
      <c r="M26" s="4"/>
      <c r="N26" s="4"/>
      <c r="O26" s="4"/>
    </row>
    <row r="27" spans="8:15" x14ac:dyDescent="0.2">
      <c r="H27" s="4"/>
      <c r="I27" s="4"/>
      <c r="J27" s="4"/>
      <c r="K27" s="4"/>
      <c r="L27" s="4"/>
      <c r="M27" s="4"/>
      <c r="N27" s="4"/>
      <c r="O27" s="4"/>
    </row>
    <row r="28" spans="8:15" x14ac:dyDescent="0.2">
      <c r="H28" s="4"/>
      <c r="I28" s="4"/>
      <c r="J28" s="4"/>
      <c r="K28" s="4"/>
      <c r="L28" s="4"/>
      <c r="M28" s="4"/>
      <c r="N28" s="4"/>
      <c r="O28" s="4"/>
    </row>
    <row r="29" spans="8:15" x14ac:dyDescent="0.2">
      <c r="H29" s="4"/>
      <c r="I29" s="4"/>
      <c r="J29" s="4"/>
      <c r="K29" s="4"/>
      <c r="L29" s="4"/>
      <c r="M29" s="4"/>
      <c r="N29" s="4"/>
      <c r="O29" s="4"/>
    </row>
    <row r="30" spans="8:15" x14ac:dyDescent="0.2">
      <c r="H30" s="4"/>
      <c r="I30" s="4"/>
      <c r="J30" s="4"/>
      <c r="K30" s="4"/>
      <c r="L30" s="4"/>
      <c r="M30" s="4"/>
      <c r="N30" s="4"/>
      <c r="O30" s="4"/>
    </row>
    <row r="31" spans="8:15" x14ac:dyDescent="0.2">
      <c r="H31" s="4"/>
      <c r="I31" s="4"/>
      <c r="J31" s="4"/>
      <c r="K31" s="4"/>
      <c r="L31" s="4"/>
      <c r="M31" s="4"/>
      <c r="N31" s="4"/>
      <c r="O31" s="4"/>
    </row>
    <row r="32" spans="8:15" x14ac:dyDescent="0.2">
      <c r="H32" s="4"/>
      <c r="I32" s="4"/>
      <c r="J32" s="4"/>
      <c r="K32" s="4"/>
      <c r="L32" s="4"/>
      <c r="M32" s="4"/>
      <c r="N32" s="4"/>
      <c r="O32" s="4"/>
    </row>
    <row r="33" spans="8:15" x14ac:dyDescent="0.2">
      <c r="H33" s="4"/>
      <c r="I33" s="4"/>
      <c r="J33" s="4"/>
      <c r="K33" s="4"/>
      <c r="L33" s="4"/>
      <c r="M33" s="4"/>
      <c r="N33" s="4"/>
      <c r="O33" s="4"/>
    </row>
    <row r="34" spans="8:15" x14ac:dyDescent="0.2">
      <c r="H34" s="4"/>
      <c r="I34" s="4"/>
      <c r="J34" s="4"/>
      <c r="K34" s="4"/>
      <c r="L34" s="4"/>
      <c r="M34" s="4"/>
      <c r="N34" s="4"/>
      <c r="O34" s="4"/>
    </row>
    <row r="35" spans="8:15" x14ac:dyDescent="0.2">
      <c r="H35" s="4"/>
      <c r="I35" s="4"/>
      <c r="J35" s="4"/>
      <c r="K35" s="4"/>
      <c r="L35" s="4"/>
      <c r="M35" s="4"/>
      <c r="N35" s="4"/>
      <c r="O35" s="4"/>
    </row>
    <row r="36" spans="8:15" x14ac:dyDescent="0.2">
      <c r="H36" s="4"/>
      <c r="I36" s="4"/>
      <c r="J36" s="4"/>
      <c r="K36" s="4"/>
      <c r="L36" s="4"/>
      <c r="M36" s="4"/>
      <c r="N36" s="4"/>
      <c r="O36" s="4"/>
    </row>
    <row r="37" spans="8:15" x14ac:dyDescent="0.2">
      <c r="H37" s="4"/>
      <c r="I37" s="4"/>
      <c r="J37" s="4"/>
      <c r="K37" s="4"/>
      <c r="L37" s="4"/>
      <c r="M37" s="4"/>
      <c r="N37" s="4"/>
      <c r="O37" s="4"/>
    </row>
    <row r="38" spans="8:15" x14ac:dyDescent="0.2">
      <c r="H38" s="4"/>
      <c r="I38" s="4"/>
      <c r="J38" s="4"/>
      <c r="K38" s="4"/>
      <c r="L38" s="4"/>
      <c r="M38" s="4"/>
      <c r="N38" s="4"/>
      <c r="O38" s="4"/>
    </row>
    <row r="39" spans="8:15" x14ac:dyDescent="0.2">
      <c r="H39" s="4"/>
      <c r="I39" s="4"/>
      <c r="J39" s="4"/>
      <c r="K39" s="4"/>
      <c r="L39" s="4"/>
      <c r="M39" s="4"/>
      <c r="N39" s="4"/>
      <c r="O39" s="4"/>
    </row>
    <row r="40" spans="8:15" x14ac:dyDescent="0.2">
      <c r="H40" s="4"/>
      <c r="I40" s="4"/>
      <c r="J40" s="4"/>
      <c r="K40" s="4"/>
      <c r="L40" s="4"/>
      <c r="M40" s="4"/>
      <c r="N40" s="4"/>
      <c r="O40" s="4"/>
    </row>
    <row r="41" spans="8:15" x14ac:dyDescent="0.2">
      <c r="H41" s="4"/>
      <c r="I41" s="4"/>
      <c r="J41" s="4"/>
      <c r="K41" s="4"/>
      <c r="L41" s="4"/>
      <c r="M41" s="4"/>
      <c r="N41" s="4"/>
      <c r="O41" s="4"/>
    </row>
    <row r="42" spans="8:15" x14ac:dyDescent="0.2">
      <c r="H42" s="4"/>
      <c r="I42" s="4"/>
      <c r="J42" s="4"/>
      <c r="K42" s="4"/>
      <c r="L42" s="4"/>
      <c r="M42" s="4"/>
      <c r="N42" s="4"/>
      <c r="O42" s="4"/>
    </row>
    <row r="43" spans="8:15" x14ac:dyDescent="0.2">
      <c r="H43" s="4"/>
      <c r="I43" s="4"/>
      <c r="J43" s="4"/>
      <c r="K43" s="4"/>
      <c r="L43" s="4"/>
      <c r="M43" s="4"/>
      <c r="N43" s="4"/>
      <c r="O43" s="4"/>
    </row>
    <row r="44" spans="8:15" x14ac:dyDescent="0.2">
      <c r="H44" s="4"/>
      <c r="I44" s="4"/>
      <c r="J44" s="4"/>
      <c r="K44" s="4"/>
      <c r="L44" s="4"/>
      <c r="M44" s="4"/>
      <c r="N44" s="4"/>
      <c r="O44" s="4"/>
    </row>
    <row r="45" spans="8:15" x14ac:dyDescent="0.2">
      <c r="H45" s="4"/>
      <c r="I45" s="4"/>
      <c r="J45" s="4"/>
      <c r="K45" s="4"/>
      <c r="L45" s="4"/>
      <c r="M45" s="4"/>
      <c r="N45" s="4"/>
      <c r="O45" s="4"/>
    </row>
    <row r="46" spans="8:15" x14ac:dyDescent="0.2">
      <c r="H46" s="4"/>
      <c r="I46" s="4"/>
      <c r="J46" s="4"/>
      <c r="K46" s="4"/>
      <c r="L46" s="4"/>
      <c r="M46" s="4"/>
      <c r="N46" s="4"/>
      <c r="O46" s="4"/>
    </row>
    <row r="47" spans="8:15" x14ac:dyDescent="0.2">
      <c r="H47" s="4"/>
      <c r="I47" s="4"/>
      <c r="J47" s="4"/>
      <c r="K47" s="4"/>
      <c r="L47" s="4"/>
      <c r="M47" s="4"/>
      <c r="N47" s="4"/>
      <c r="O47" s="4"/>
    </row>
    <row r="48" spans="8:15" x14ac:dyDescent="0.2">
      <c r="H48" s="4"/>
      <c r="I48" s="4"/>
      <c r="J48" s="4"/>
      <c r="K48" s="4"/>
      <c r="L48" s="4"/>
      <c r="M48" s="4"/>
      <c r="N48" s="4"/>
      <c r="O48" s="4"/>
    </row>
    <row r="49" spans="2:15" x14ac:dyDescent="0.2">
      <c r="H49" s="4"/>
      <c r="I49" s="4"/>
      <c r="J49" s="4"/>
      <c r="K49" s="4"/>
      <c r="L49" s="4"/>
      <c r="M49" s="4"/>
      <c r="N49" s="4"/>
      <c r="O49" s="4"/>
    </row>
    <row r="50" spans="2:15" x14ac:dyDescent="0.2">
      <c r="H50" s="4"/>
      <c r="I50" s="4"/>
      <c r="J50" s="4"/>
      <c r="K50" s="4"/>
      <c r="L50" s="4"/>
      <c r="M50" s="4"/>
      <c r="N50" s="4"/>
      <c r="O50" s="4"/>
    </row>
    <row r="51" spans="2:15" ht="15.75" x14ac:dyDescent="0.25">
      <c r="G51" s="18"/>
      <c r="H51" s="4"/>
      <c r="I51" s="4"/>
      <c r="J51" s="4"/>
      <c r="K51" s="4"/>
      <c r="L51" s="4"/>
      <c r="M51" s="4"/>
      <c r="N51" s="4"/>
      <c r="O51" s="4"/>
    </row>
    <row r="52" spans="2:15" ht="15.75" x14ac:dyDescent="0.25">
      <c r="B52" s="1" t="s">
        <v>157</v>
      </c>
      <c r="H52" s="4"/>
      <c r="I52" s="4"/>
      <c r="J52" s="4"/>
      <c r="K52" s="4"/>
      <c r="L52" s="4"/>
      <c r="M52" s="4"/>
      <c r="N52" s="4"/>
      <c r="O52" s="4"/>
    </row>
    <row r="53" spans="2:15" x14ac:dyDescent="0.2">
      <c r="H53" s="4"/>
      <c r="I53" s="4"/>
      <c r="J53" s="4"/>
      <c r="K53" s="4"/>
      <c r="L53" s="4"/>
      <c r="M53" s="4"/>
      <c r="N53" s="4"/>
      <c r="O53" s="4"/>
    </row>
    <row r="54" spans="2:15" x14ac:dyDescent="0.2">
      <c r="H54" s="4"/>
      <c r="I54" s="4"/>
      <c r="J54" s="4"/>
      <c r="K54" s="4"/>
      <c r="L54" s="4"/>
      <c r="M54" s="4"/>
      <c r="N54" s="4"/>
      <c r="O54" s="4"/>
    </row>
    <row r="55" spans="2:15" x14ac:dyDescent="0.2">
      <c r="H55" s="4"/>
      <c r="I55" s="4"/>
      <c r="J55" s="4"/>
      <c r="K55" s="4"/>
      <c r="L55" s="4"/>
      <c r="M55" s="4"/>
      <c r="N55" s="4"/>
      <c r="O55" s="4"/>
    </row>
    <row r="56" spans="2:15" x14ac:dyDescent="0.2">
      <c r="H56" s="4"/>
      <c r="I56" s="4"/>
      <c r="J56" s="4"/>
      <c r="K56" s="4"/>
      <c r="L56" s="4"/>
      <c r="M56" s="4"/>
      <c r="N56" s="4"/>
      <c r="O56" s="4"/>
    </row>
    <row r="57" spans="2:15" x14ac:dyDescent="0.2">
      <c r="H57" s="4"/>
      <c r="I57" s="4"/>
      <c r="J57" s="4"/>
      <c r="K57" s="4"/>
      <c r="L57" s="4"/>
      <c r="M57" s="4"/>
      <c r="N57" s="4"/>
      <c r="O57" s="4"/>
    </row>
    <row r="58" spans="2:15" x14ac:dyDescent="0.2">
      <c r="H58" s="4"/>
      <c r="I58" s="4"/>
      <c r="J58" s="4"/>
      <c r="K58" s="4"/>
      <c r="L58" s="4"/>
      <c r="M58" s="4"/>
      <c r="N58" s="4"/>
      <c r="O58" s="4"/>
    </row>
    <row r="59" spans="2:15" x14ac:dyDescent="0.2">
      <c r="H59" s="4"/>
      <c r="I59" s="4"/>
      <c r="J59" s="4"/>
      <c r="K59" s="4"/>
      <c r="L59" s="4"/>
      <c r="M59" s="4"/>
      <c r="N59" s="4"/>
      <c r="O59" s="4"/>
    </row>
    <row r="60" spans="2:15" x14ac:dyDescent="0.2">
      <c r="H60" s="4"/>
      <c r="I60" s="4"/>
      <c r="J60" s="4"/>
      <c r="K60" s="4"/>
      <c r="L60" s="4"/>
      <c r="M60" s="4"/>
      <c r="N60" s="4"/>
      <c r="O60" s="4"/>
    </row>
    <row r="61" spans="2:15" x14ac:dyDescent="0.2">
      <c r="H61" s="4"/>
      <c r="I61" s="4"/>
      <c r="J61" s="4"/>
      <c r="K61" s="4"/>
      <c r="L61" s="4"/>
      <c r="M61" s="4"/>
      <c r="N61" s="4"/>
      <c r="O61" s="4"/>
    </row>
    <row r="62" spans="2:15" x14ac:dyDescent="0.2">
      <c r="H62" s="4"/>
      <c r="I62" s="4"/>
      <c r="J62" s="4"/>
      <c r="K62" s="4"/>
      <c r="L62" s="4"/>
      <c r="M62" s="4"/>
      <c r="N62" s="4"/>
      <c r="O62" s="4"/>
    </row>
    <row r="63" spans="2:15" x14ac:dyDescent="0.2">
      <c r="H63" s="4"/>
      <c r="I63" s="4"/>
      <c r="J63" s="4"/>
      <c r="K63" s="4"/>
      <c r="L63" s="4"/>
      <c r="M63" s="4"/>
      <c r="N63" s="4"/>
      <c r="O63" s="4"/>
    </row>
    <row r="64" spans="2:15" x14ac:dyDescent="0.2">
      <c r="H64" s="4"/>
      <c r="I64" s="4"/>
      <c r="J64" s="4"/>
      <c r="K64" s="4"/>
      <c r="L64" s="4"/>
      <c r="M64" s="4"/>
      <c r="N64" s="4"/>
      <c r="O64" s="4"/>
    </row>
    <row r="65" spans="8:15" x14ac:dyDescent="0.2">
      <c r="H65" s="4"/>
      <c r="I65" s="4"/>
      <c r="J65" s="4"/>
      <c r="K65" s="4"/>
      <c r="L65" s="4"/>
      <c r="M65" s="4"/>
      <c r="N65" s="4"/>
      <c r="O65" s="4"/>
    </row>
    <row r="66" spans="8:15" x14ac:dyDescent="0.2">
      <c r="H66" s="4"/>
      <c r="I66" s="4"/>
      <c r="J66" s="4"/>
      <c r="K66" s="4"/>
      <c r="L66" s="4"/>
      <c r="M66" s="4"/>
      <c r="N66" s="4"/>
      <c r="O66" s="4"/>
    </row>
    <row r="67" spans="8:15" x14ac:dyDescent="0.2">
      <c r="H67" s="4"/>
      <c r="I67" s="4"/>
      <c r="J67" s="4"/>
      <c r="K67" s="4"/>
      <c r="L67" s="4"/>
      <c r="M67" s="4"/>
      <c r="N67" s="4"/>
      <c r="O67" s="4"/>
    </row>
    <row r="68" spans="8:15" x14ac:dyDescent="0.2">
      <c r="H68" s="4"/>
      <c r="I68" s="4"/>
      <c r="J68" s="4"/>
      <c r="K68" s="4"/>
      <c r="L68" s="4"/>
      <c r="M68" s="4"/>
      <c r="N68" s="4"/>
      <c r="O68" s="4"/>
    </row>
    <row r="69" spans="8:15" x14ac:dyDescent="0.2">
      <c r="H69" s="4"/>
      <c r="I69" s="4"/>
      <c r="J69" s="4"/>
      <c r="K69" s="4"/>
      <c r="L69" s="4"/>
      <c r="M69" s="4"/>
      <c r="N69" s="4"/>
      <c r="O69" s="4"/>
    </row>
    <row r="70" spans="8:15" x14ac:dyDescent="0.2">
      <c r="H70" s="4"/>
      <c r="I70" s="4"/>
      <c r="J70" s="4"/>
      <c r="K70" s="4"/>
      <c r="L70" s="4"/>
      <c r="M70" s="4"/>
      <c r="N70" s="4"/>
      <c r="O70" s="4"/>
    </row>
    <row r="71" spans="8:15" x14ac:dyDescent="0.2">
      <c r="H71" s="4"/>
      <c r="I71" s="4"/>
      <c r="J71" s="4"/>
      <c r="K71" s="4"/>
      <c r="L71" s="4"/>
      <c r="M71" s="4"/>
      <c r="N71" s="4"/>
      <c r="O71" s="4"/>
    </row>
    <row r="72" spans="8:15" x14ac:dyDescent="0.2">
      <c r="H72" s="4"/>
      <c r="I72" s="4"/>
      <c r="J72" s="4"/>
      <c r="K72" s="4"/>
      <c r="L72" s="4"/>
      <c r="M72" s="4"/>
      <c r="N72" s="4"/>
      <c r="O72" s="4"/>
    </row>
    <row r="73" spans="8:15" x14ac:dyDescent="0.2">
      <c r="H73" s="4"/>
      <c r="I73" s="4"/>
      <c r="J73" s="4"/>
      <c r="K73" s="4"/>
      <c r="L73" s="4"/>
      <c r="M73" s="4"/>
      <c r="N73" s="4"/>
      <c r="O73" s="4"/>
    </row>
    <row r="74" spans="8:15" x14ac:dyDescent="0.2">
      <c r="H74" s="4"/>
      <c r="I74" s="4"/>
      <c r="J74" s="4"/>
      <c r="K74" s="4"/>
      <c r="L74" s="4"/>
      <c r="M74" s="4"/>
      <c r="N74" s="4"/>
      <c r="O74" s="4"/>
    </row>
    <row r="75" spans="8:15" x14ac:dyDescent="0.2">
      <c r="H75" s="4"/>
      <c r="I75" s="4"/>
      <c r="J75" s="4"/>
      <c r="K75" s="4"/>
      <c r="L75" s="4"/>
      <c r="M75" s="4"/>
      <c r="N75" s="4"/>
      <c r="O75" s="4"/>
    </row>
    <row r="76" spans="8:15" x14ac:dyDescent="0.2">
      <c r="H76" s="4"/>
      <c r="I76" s="4"/>
      <c r="J76" s="4"/>
      <c r="K76" s="4"/>
      <c r="L76" s="4"/>
      <c r="M76" s="4"/>
      <c r="N76" s="4"/>
      <c r="O76" s="4"/>
    </row>
    <row r="77" spans="8:15" x14ac:dyDescent="0.2">
      <c r="H77" s="4"/>
      <c r="I77" s="4"/>
      <c r="J77" s="4"/>
      <c r="K77" s="4"/>
      <c r="L77" s="4"/>
      <c r="M77" s="4"/>
      <c r="N77" s="4"/>
      <c r="O77" s="4"/>
    </row>
    <row r="78" spans="8:15" x14ac:dyDescent="0.2">
      <c r="H78" s="4"/>
      <c r="I78" s="4"/>
      <c r="J78" s="4"/>
      <c r="K78" s="4"/>
      <c r="L78" s="4"/>
      <c r="M78" s="4"/>
      <c r="N78" s="4"/>
      <c r="O78" s="4"/>
    </row>
    <row r="79" spans="8:15" x14ac:dyDescent="0.2">
      <c r="H79" s="4"/>
      <c r="I79" s="4"/>
      <c r="J79" s="4"/>
      <c r="K79" s="4"/>
      <c r="L79" s="4"/>
      <c r="M79" s="4"/>
      <c r="N79" s="4"/>
      <c r="O79" s="4"/>
    </row>
    <row r="80" spans="8:15" x14ac:dyDescent="0.2">
      <c r="H80" s="4"/>
      <c r="I80" s="4"/>
      <c r="J80" s="4"/>
      <c r="K80" s="4"/>
      <c r="L80" s="4"/>
      <c r="M80" s="4"/>
      <c r="N80" s="4"/>
      <c r="O80" s="4"/>
    </row>
    <row r="81" spans="2:22" x14ac:dyDescent="0.2">
      <c r="H81" s="4"/>
      <c r="I81" s="4"/>
      <c r="J81" s="4"/>
      <c r="K81" s="4"/>
      <c r="L81" s="4"/>
      <c r="M81" s="4"/>
      <c r="N81" s="4"/>
      <c r="O81" s="4"/>
    </row>
    <row r="82" spans="2:22" x14ac:dyDescent="0.2">
      <c r="H82" s="4"/>
      <c r="I82" s="4"/>
      <c r="J82" s="4"/>
      <c r="K82" s="4"/>
      <c r="L82" s="4"/>
      <c r="M82" s="4"/>
      <c r="N82" s="4"/>
      <c r="O82" s="4"/>
    </row>
    <row r="83" spans="2:22" x14ac:dyDescent="0.2">
      <c r="H83" s="4"/>
      <c r="I83" s="4"/>
      <c r="J83" s="4"/>
      <c r="K83" s="4"/>
      <c r="L83" s="4"/>
      <c r="M83" s="4"/>
      <c r="N83" s="4"/>
      <c r="O83" s="4"/>
    </row>
    <row r="84" spans="2:22" x14ac:dyDescent="0.2">
      <c r="H84" s="4"/>
      <c r="I84" s="4"/>
      <c r="J84" s="4"/>
      <c r="K84" s="4"/>
      <c r="L84" s="4"/>
      <c r="M84" s="4"/>
      <c r="N84" s="4"/>
      <c r="O84" s="4"/>
    </row>
    <row r="85" spans="2:22" x14ac:dyDescent="0.2">
      <c r="H85" s="4"/>
      <c r="I85" s="4"/>
      <c r="J85" s="4"/>
      <c r="K85" s="4"/>
      <c r="L85" s="4"/>
      <c r="M85" s="4"/>
      <c r="N85" s="4"/>
      <c r="O85" s="4"/>
    </row>
    <row r="86" spans="2:22" x14ac:dyDescent="0.2">
      <c r="H86" s="4"/>
      <c r="I86" s="4"/>
      <c r="J86" s="4"/>
      <c r="K86" s="4"/>
      <c r="L86" s="4"/>
      <c r="M86" s="4"/>
      <c r="N86" s="4"/>
      <c r="O86" s="4"/>
    </row>
    <row r="87" spans="2:22" x14ac:dyDescent="0.2">
      <c r="F87" s="126"/>
      <c r="G87" s="126"/>
      <c r="H87" s="4"/>
      <c r="I87" s="4"/>
      <c r="J87" s="4"/>
      <c r="K87" s="4"/>
      <c r="L87" s="4"/>
      <c r="M87" s="4"/>
      <c r="N87" s="4"/>
      <c r="O87" s="4"/>
    </row>
    <row r="88" spans="2:22" ht="15.75" x14ac:dyDescent="0.25">
      <c r="F88" s="126"/>
      <c r="G88" s="126"/>
      <c r="H88" s="126"/>
      <c r="I88" s="4"/>
      <c r="J88" s="89" t="s">
        <v>192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2:22" ht="16.5" thickBot="1" x14ac:dyDescent="0.3">
      <c r="C89" s="75" t="s">
        <v>13</v>
      </c>
      <c r="F89" s="126" t="s">
        <v>37</v>
      </c>
      <c r="G89" s="126"/>
      <c r="H89" s="4"/>
      <c r="I89" s="4"/>
      <c r="J89" s="127"/>
      <c r="K89" s="150" t="s">
        <v>13</v>
      </c>
      <c r="L89" s="125"/>
      <c r="M89" s="4"/>
      <c r="N89" s="4" t="s">
        <v>37</v>
      </c>
      <c r="O89" s="4"/>
      <c r="P89" s="4"/>
      <c r="Q89" s="4"/>
      <c r="R89" s="4"/>
      <c r="S89" s="4"/>
      <c r="T89" s="4"/>
      <c r="U89" s="4"/>
      <c r="V89" s="4"/>
    </row>
    <row r="90" spans="2:22" x14ac:dyDescent="0.2">
      <c r="B90" s="6" t="s">
        <v>120</v>
      </c>
      <c r="C90" s="25">
        <v>0.75</v>
      </c>
      <c r="D90" s="3" t="s">
        <v>62</v>
      </c>
      <c r="F90" s="126"/>
      <c r="G90" s="126"/>
      <c r="H90" s="4"/>
      <c r="I90" s="4"/>
      <c r="J90" s="127" t="s">
        <v>120</v>
      </c>
      <c r="K90" s="146">
        <v>0.75</v>
      </c>
      <c r="L90" s="125" t="s">
        <v>62</v>
      </c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2:22" x14ac:dyDescent="0.2">
      <c r="B91" s="6" t="s">
        <v>125</v>
      </c>
      <c r="C91" s="26">
        <v>1760</v>
      </c>
      <c r="D91" s="3" t="s">
        <v>44</v>
      </c>
      <c r="F91" s="126"/>
      <c r="G91" s="126"/>
      <c r="H91" s="4"/>
      <c r="I91" s="4"/>
      <c r="J91" s="127" t="s">
        <v>125</v>
      </c>
      <c r="K91" s="147">
        <v>1760</v>
      </c>
      <c r="L91" s="125" t="s">
        <v>44</v>
      </c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2:22" x14ac:dyDescent="0.2">
      <c r="B92" s="6" t="s">
        <v>121</v>
      </c>
      <c r="C92" s="26">
        <v>2</v>
      </c>
      <c r="F92" s="126"/>
      <c r="G92" s="126"/>
      <c r="H92" s="19"/>
      <c r="I92" s="20"/>
      <c r="J92" s="127" t="s">
        <v>121</v>
      </c>
      <c r="K92" s="147">
        <v>2</v>
      </c>
      <c r="L92" s="125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2:22" x14ac:dyDescent="0.2">
      <c r="B93" s="6" t="s">
        <v>122</v>
      </c>
      <c r="C93" s="26">
        <v>30</v>
      </c>
      <c r="F93" s="126"/>
      <c r="G93" s="126"/>
      <c r="H93" s="19"/>
      <c r="I93" s="140"/>
      <c r="J93" s="127" t="s">
        <v>122</v>
      </c>
      <c r="K93" s="147">
        <v>30</v>
      </c>
      <c r="L93" s="125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2:22" x14ac:dyDescent="0.2">
      <c r="B94" s="6" t="s">
        <v>158</v>
      </c>
      <c r="C94" s="141">
        <v>1.5</v>
      </c>
      <c r="F94" s="126"/>
      <c r="G94" s="126"/>
      <c r="H94" s="4"/>
      <c r="I94" s="4"/>
      <c r="J94" s="127" t="s">
        <v>158</v>
      </c>
      <c r="K94" s="155">
        <v>1.5</v>
      </c>
      <c r="L94" s="125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2:22" x14ac:dyDescent="0.2">
      <c r="B95" s="6" t="s">
        <v>133</v>
      </c>
      <c r="C95" s="26">
        <v>2</v>
      </c>
      <c r="D95" s="3" t="s">
        <v>9</v>
      </c>
      <c r="F95" s="126"/>
      <c r="G95" s="126"/>
      <c r="H95" s="4"/>
      <c r="I95" s="19"/>
      <c r="J95" s="127" t="s">
        <v>133</v>
      </c>
      <c r="K95" s="147">
        <v>2</v>
      </c>
      <c r="L95" s="125" t="s">
        <v>9</v>
      </c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2:22" x14ac:dyDescent="0.2">
      <c r="B96" s="6" t="s">
        <v>132</v>
      </c>
      <c r="C96" s="26">
        <v>0.25</v>
      </c>
      <c r="D96" s="3" t="s">
        <v>9</v>
      </c>
      <c r="F96" s="126"/>
      <c r="G96" s="126"/>
      <c r="H96" s="4"/>
      <c r="I96" s="19"/>
      <c r="J96" s="127" t="s">
        <v>132</v>
      </c>
      <c r="K96" s="147">
        <v>0.25</v>
      </c>
      <c r="L96" s="125" t="s">
        <v>9</v>
      </c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2:22" x14ac:dyDescent="0.2">
      <c r="B97" s="6" t="s">
        <v>119</v>
      </c>
      <c r="C97" s="26">
        <v>1.5</v>
      </c>
      <c r="D97" s="3" t="s">
        <v>9</v>
      </c>
      <c r="F97" s="126"/>
      <c r="G97" s="126"/>
      <c r="H97" s="4"/>
      <c r="I97" s="4"/>
      <c r="J97" s="127" t="s">
        <v>119</v>
      </c>
      <c r="K97" s="147">
        <v>1.5</v>
      </c>
      <c r="L97" s="125" t="s">
        <v>9</v>
      </c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2:22" x14ac:dyDescent="0.2">
      <c r="B98" s="6" t="s">
        <v>118</v>
      </c>
      <c r="C98" s="26">
        <v>0.5</v>
      </c>
      <c r="D98" s="3" t="s">
        <v>9</v>
      </c>
      <c r="F98" s="126"/>
      <c r="G98" s="126"/>
      <c r="H98" s="4"/>
      <c r="I98" s="4"/>
      <c r="J98" s="127" t="s">
        <v>118</v>
      </c>
      <c r="K98" s="147">
        <v>0.5</v>
      </c>
      <c r="L98" s="125" t="s">
        <v>9</v>
      </c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2:22" x14ac:dyDescent="0.2">
      <c r="B99" s="6" t="s">
        <v>123</v>
      </c>
      <c r="C99" s="26">
        <v>2</v>
      </c>
      <c r="F99" s="126"/>
      <c r="G99" s="126"/>
      <c r="H99" s="4"/>
      <c r="I99" s="4"/>
      <c r="J99" s="127" t="s">
        <v>123</v>
      </c>
      <c r="K99" s="147">
        <v>2</v>
      </c>
      <c r="L99" s="125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x14ac:dyDescent="0.2">
      <c r="B100" s="6" t="s">
        <v>144</v>
      </c>
      <c r="C100" s="26">
        <v>12000</v>
      </c>
      <c r="D100" s="3" t="s">
        <v>130</v>
      </c>
      <c r="F100" s="126"/>
      <c r="G100" s="126"/>
      <c r="H100" s="4"/>
      <c r="I100" s="4"/>
      <c r="J100" s="127" t="s">
        <v>144</v>
      </c>
      <c r="K100" s="147">
        <v>12000</v>
      </c>
      <c r="L100" s="125" t="s">
        <v>130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15.75" thickBot="1" x14ac:dyDescent="0.25">
      <c r="B101" s="6" t="s">
        <v>145</v>
      </c>
      <c r="C101" s="37">
        <v>36000</v>
      </c>
      <c r="D101" s="3" t="s">
        <v>130</v>
      </c>
      <c r="F101" s="126"/>
      <c r="G101" s="126"/>
      <c r="H101" s="4"/>
      <c r="I101" s="4"/>
      <c r="J101" s="127" t="s">
        <v>145</v>
      </c>
      <c r="K101" s="156">
        <v>36000</v>
      </c>
      <c r="L101" s="125" t="s">
        <v>130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5.75" x14ac:dyDescent="0.25">
      <c r="F102" s="126"/>
      <c r="G102" s="151"/>
      <c r="H102" s="4"/>
      <c r="I102" s="4"/>
      <c r="J102" s="127"/>
      <c r="K102" s="125"/>
      <c r="L102" s="125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5.75" x14ac:dyDescent="0.25">
      <c r="C103" s="75" t="s">
        <v>14</v>
      </c>
      <c r="F103" s="126"/>
      <c r="G103" s="126"/>
      <c r="H103" s="4"/>
      <c r="I103" s="4"/>
      <c r="J103" s="127"/>
      <c r="K103" s="150" t="s">
        <v>14</v>
      </c>
      <c r="L103" s="125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x14ac:dyDescent="0.2">
      <c r="B104" s="6" t="s">
        <v>124</v>
      </c>
      <c r="C104" s="3" t="s">
        <v>159</v>
      </c>
      <c r="F104" s="126"/>
      <c r="G104" s="126"/>
      <c r="H104" s="4"/>
      <c r="I104" s="4"/>
      <c r="J104" s="127" t="s">
        <v>124</v>
      </c>
      <c r="K104" s="125" t="s">
        <v>159</v>
      </c>
      <c r="L104" s="125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2:22" x14ac:dyDescent="0.2">
      <c r="B105" s="6" t="s">
        <v>126</v>
      </c>
      <c r="C105" s="85">
        <f>C94*63024*C90 / C91</f>
        <v>40.285227272727276</v>
      </c>
      <c r="D105" s="3" t="s">
        <v>127</v>
      </c>
      <c r="F105" s="126"/>
      <c r="G105" s="126"/>
      <c r="H105" s="4"/>
      <c r="I105" s="4"/>
      <c r="J105" s="127" t="s">
        <v>126</v>
      </c>
      <c r="K105" s="152">
        <f>K94*63024*K90 / K91</f>
        <v>40.285227272727276</v>
      </c>
      <c r="L105" s="125" t="s">
        <v>127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2:22" x14ac:dyDescent="0.2">
      <c r="B106" s="6" t="s">
        <v>128</v>
      </c>
      <c r="C106" s="85" t="s">
        <v>129</v>
      </c>
      <c r="F106" s="126"/>
      <c r="G106" s="126"/>
      <c r="H106" s="4"/>
      <c r="I106" s="4"/>
      <c r="J106" s="127" t="s">
        <v>128</v>
      </c>
      <c r="K106" s="152" t="s">
        <v>129</v>
      </c>
      <c r="L106" s="125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2:22" x14ac:dyDescent="0.2">
      <c r="B107" s="6" t="s">
        <v>57</v>
      </c>
      <c r="C107" s="85">
        <f>C105*C92*C93</f>
        <v>2417.1136363636365</v>
      </c>
      <c r="D107" s="3" t="s">
        <v>127</v>
      </c>
      <c r="F107" s="126"/>
      <c r="G107" s="126"/>
      <c r="H107" s="4"/>
      <c r="I107" s="4"/>
      <c r="J107" s="127" t="s">
        <v>57</v>
      </c>
      <c r="K107" s="152">
        <f>K105*K92*K93</f>
        <v>2417.1136363636365</v>
      </c>
      <c r="L107" s="125" t="s">
        <v>127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2:22" x14ac:dyDescent="0.2">
      <c r="B108" s="6" t="s">
        <v>134</v>
      </c>
      <c r="C108" s="85" t="s">
        <v>136</v>
      </c>
      <c r="F108" s="126"/>
      <c r="G108" s="126"/>
      <c r="H108" s="4"/>
      <c r="I108" s="4"/>
      <c r="J108" s="127" t="s">
        <v>134</v>
      </c>
      <c r="K108" s="152" t="s">
        <v>136</v>
      </c>
      <c r="L108" s="125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2:22" x14ac:dyDescent="0.2">
      <c r="B109" s="6" t="s">
        <v>135</v>
      </c>
      <c r="C109" s="142">
        <f>C95 + 2*C96</f>
        <v>2.5</v>
      </c>
      <c r="F109" s="126"/>
      <c r="G109" s="126"/>
      <c r="H109" s="4"/>
      <c r="I109" s="4"/>
      <c r="J109" s="127" t="s">
        <v>135</v>
      </c>
      <c r="K109" s="153">
        <f>K95 + 2*K96</f>
        <v>2.5</v>
      </c>
      <c r="L109" s="125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2:22" x14ac:dyDescent="0.2">
      <c r="B110" s="6" t="s">
        <v>131</v>
      </c>
      <c r="C110" s="85" t="s">
        <v>137</v>
      </c>
      <c r="F110" s="126"/>
      <c r="G110" s="126"/>
      <c r="H110" s="4"/>
      <c r="I110" s="4"/>
      <c r="J110" s="127" t="s">
        <v>131</v>
      </c>
      <c r="K110" s="152" t="s">
        <v>137</v>
      </c>
      <c r="L110" s="125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 x14ac:dyDescent="0.2">
      <c r="B111" s="6" t="s">
        <v>138</v>
      </c>
      <c r="C111" s="142">
        <f>3.142*(C109^2 - C95^2) / 32</f>
        <v>0.22092187499999999</v>
      </c>
      <c r="D111" s="3" t="s">
        <v>142</v>
      </c>
      <c r="F111" s="126"/>
      <c r="G111" s="126"/>
      <c r="H111" s="4"/>
      <c r="I111" s="4"/>
      <c r="J111" s="127" t="s">
        <v>138</v>
      </c>
      <c r="K111" s="153">
        <f>3.142*(K109^2 - K95^2) / 32</f>
        <v>0.22092187499999999</v>
      </c>
      <c r="L111" s="125" t="s">
        <v>142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2" ht="15.75" thickBot="1" x14ac:dyDescent="0.25">
      <c r="B112" s="6" t="s">
        <v>139</v>
      </c>
      <c r="C112" s="3" t="s">
        <v>140</v>
      </c>
      <c r="F112" s="126"/>
      <c r="G112" s="126"/>
      <c r="H112" s="4"/>
      <c r="I112" s="4"/>
      <c r="J112" s="127" t="s">
        <v>139</v>
      </c>
      <c r="K112" s="125" t="s">
        <v>140</v>
      </c>
      <c r="L112" s="125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2:22" ht="16.5" thickBot="1" x14ac:dyDescent="0.3">
      <c r="B113" s="24" t="s">
        <v>141</v>
      </c>
      <c r="C113" s="34">
        <f>C107*C109 / C111</f>
        <v>27352.583762513746</v>
      </c>
      <c r="D113" s="1" t="s">
        <v>130</v>
      </c>
      <c r="F113" s="126"/>
      <c r="G113" s="126"/>
      <c r="H113" s="4"/>
      <c r="I113" s="4"/>
      <c r="J113" s="129" t="s">
        <v>141</v>
      </c>
      <c r="K113" s="34">
        <f>K107*K109 / K111</f>
        <v>27352.583762513746</v>
      </c>
      <c r="L113" s="133" t="s">
        <v>130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2:22" ht="15.75" thickBot="1" x14ac:dyDescent="0.25">
      <c r="B114" s="6" t="s">
        <v>143</v>
      </c>
      <c r="C114" s="85" t="s">
        <v>146</v>
      </c>
      <c r="F114" s="126"/>
      <c r="G114" s="126"/>
      <c r="H114" s="4"/>
      <c r="I114" s="4"/>
      <c r="J114" s="127" t="s">
        <v>143</v>
      </c>
      <c r="K114" s="152" t="s">
        <v>146</v>
      </c>
      <c r="L114" s="125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2:22" ht="16.5" thickBot="1" x14ac:dyDescent="0.3">
      <c r="B115" s="24" t="s">
        <v>147</v>
      </c>
      <c r="C115" s="143">
        <f>C101 / C113</f>
        <v>1.3161462300076161</v>
      </c>
      <c r="F115" s="126"/>
      <c r="G115" s="126"/>
      <c r="H115" s="4"/>
      <c r="I115" s="4"/>
      <c r="J115" s="129" t="s">
        <v>147</v>
      </c>
      <c r="K115" s="143">
        <f>K101 / K113</f>
        <v>1.3161462300076161</v>
      </c>
      <c r="L115" s="125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2:22" x14ac:dyDescent="0.2">
      <c r="B116" s="6" t="s">
        <v>148</v>
      </c>
      <c r="C116" s="85" t="s">
        <v>150</v>
      </c>
      <c r="F116" s="126"/>
      <c r="G116" s="126"/>
      <c r="H116" s="4"/>
      <c r="I116" s="4"/>
      <c r="J116" s="127" t="s">
        <v>148</v>
      </c>
      <c r="K116" s="152" t="s">
        <v>150</v>
      </c>
      <c r="L116" s="125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2:22" x14ac:dyDescent="0.2">
      <c r="B117" s="6" t="s">
        <v>149</v>
      </c>
      <c r="C117" s="142">
        <f>3.142*C98^2/4</f>
        <v>0.19637499999999999</v>
      </c>
      <c r="F117" s="126"/>
      <c r="G117" s="126"/>
      <c r="H117" s="4"/>
      <c r="I117" s="4"/>
      <c r="J117" s="127" t="s">
        <v>149</v>
      </c>
      <c r="K117" s="153">
        <f>3.142*K98^2/4</f>
        <v>0.19637499999999999</v>
      </c>
      <c r="L117" s="125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2:22" ht="15.75" thickBot="1" x14ac:dyDescent="0.25">
      <c r="B118" s="6" t="s">
        <v>151</v>
      </c>
      <c r="C118" s="85" t="s">
        <v>152</v>
      </c>
      <c r="F118" s="126"/>
      <c r="G118" s="126"/>
      <c r="H118" s="4"/>
      <c r="I118" s="4"/>
      <c r="J118" s="127" t="s">
        <v>151</v>
      </c>
      <c r="K118" s="152" t="s">
        <v>152</v>
      </c>
      <c r="L118" s="125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2:22" ht="16.5" thickBot="1" x14ac:dyDescent="0.3">
      <c r="B119" s="24" t="s">
        <v>153</v>
      </c>
      <c r="C119" s="144">
        <f>C107 / (C99*C117*C97 / 2)</f>
        <v>8205.7751287541232</v>
      </c>
      <c r="D119" s="1" t="s">
        <v>130</v>
      </c>
      <c r="F119" s="126"/>
      <c r="G119" s="126"/>
      <c r="H119" s="4"/>
      <c r="I119" s="4"/>
      <c r="J119" s="129" t="s">
        <v>153</v>
      </c>
      <c r="K119" s="149">
        <f>K107 / (K99*K117*K97 / 2)</f>
        <v>8205.7751287541232</v>
      </c>
      <c r="L119" s="133" t="s">
        <v>130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2:22" ht="15.75" thickBot="1" x14ac:dyDescent="0.25">
      <c r="B120" s="6" t="s">
        <v>154</v>
      </c>
      <c r="C120" s="85" t="s">
        <v>155</v>
      </c>
      <c r="F120" s="126"/>
      <c r="G120" s="126"/>
      <c r="H120" s="4"/>
      <c r="I120" s="4"/>
      <c r="J120" s="127" t="s">
        <v>154</v>
      </c>
      <c r="K120" s="152" t="s">
        <v>155</v>
      </c>
      <c r="L120" s="125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2:22" ht="16.5" thickBot="1" x14ac:dyDescent="0.3">
      <c r="B121" s="24" t="s">
        <v>156</v>
      </c>
      <c r="C121" s="145">
        <f>C100 / C119</f>
        <v>1.4623847000084624</v>
      </c>
      <c r="F121" s="126"/>
      <c r="G121" s="126"/>
      <c r="H121" s="4"/>
      <c r="I121" s="4"/>
      <c r="J121" s="129" t="s">
        <v>156</v>
      </c>
      <c r="K121" s="154">
        <f>K100 / K119</f>
        <v>1.4623847000084624</v>
      </c>
      <c r="L121" s="125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2:22" x14ac:dyDescent="0.2">
      <c r="F122" s="126"/>
      <c r="G122" s="126"/>
      <c r="H122" s="4"/>
      <c r="I122" s="4"/>
      <c r="J122" s="127"/>
      <c r="K122" s="125"/>
      <c r="L122" s="125"/>
      <c r="M122" s="126"/>
      <c r="O122" s="4"/>
    </row>
    <row r="123" spans="2:22" x14ac:dyDescent="0.2">
      <c r="H123" s="4"/>
      <c r="I123" s="4"/>
      <c r="J123" s="4"/>
      <c r="K123" s="4"/>
      <c r="L123" s="4"/>
      <c r="M123" s="4"/>
      <c r="N123" s="4"/>
      <c r="O123" s="4"/>
    </row>
    <row r="124" spans="2:22" x14ac:dyDescent="0.2">
      <c r="H124" s="4"/>
      <c r="I124" s="4"/>
      <c r="J124" s="4"/>
      <c r="K124" s="4"/>
      <c r="L124" s="4"/>
      <c r="M124" s="4"/>
      <c r="N124" s="4"/>
      <c r="O124" s="4"/>
    </row>
    <row r="125" spans="2:22" x14ac:dyDescent="0.2">
      <c r="C125" s="3" t="s">
        <v>247</v>
      </c>
      <c r="H125" s="4"/>
      <c r="I125" s="4"/>
      <c r="J125" s="4"/>
      <c r="K125" s="4"/>
      <c r="L125" s="4"/>
      <c r="M125" s="4"/>
      <c r="N125" s="4"/>
      <c r="O125" s="4"/>
    </row>
    <row r="126" spans="2:22" x14ac:dyDescent="0.2">
      <c r="H126" s="4"/>
      <c r="I126" s="4"/>
      <c r="J126" s="4"/>
      <c r="K126" s="4"/>
      <c r="L126" s="4"/>
      <c r="M126" s="4"/>
      <c r="N126" s="4"/>
      <c r="O126" s="4"/>
    </row>
    <row r="127" spans="2:22" x14ac:dyDescent="0.2">
      <c r="H127" s="4"/>
      <c r="I127" s="4"/>
      <c r="J127" s="4"/>
      <c r="K127" s="4"/>
      <c r="L127" s="4"/>
      <c r="M127" s="4"/>
      <c r="N127" s="4"/>
      <c r="O127" s="4"/>
    </row>
    <row r="128" spans="2:22" x14ac:dyDescent="0.2">
      <c r="H128" s="4"/>
      <c r="I128" s="4"/>
      <c r="J128" s="4"/>
      <c r="K128" s="4"/>
      <c r="L128" s="4"/>
      <c r="M128" s="4"/>
      <c r="N128" s="4"/>
      <c r="O128" s="4"/>
    </row>
    <row r="129" spans="8:15" x14ac:dyDescent="0.2">
      <c r="H129" s="4"/>
      <c r="I129" s="4"/>
      <c r="J129" s="4"/>
      <c r="K129" s="4"/>
      <c r="L129" s="4"/>
      <c r="M129" s="4"/>
      <c r="N129" s="4"/>
      <c r="O129" s="4"/>
    </row>
    <row r="130" spans="8:15" x14ac:dyDescent="0.2">
      <c r="H130" s="4"/>
      <c r="I130" s="4"/>
      <c r="J130" s="4"/>
      <c r="K130" s="4"/>
      <c r="L130" s="4"/>
      <c r="M130" s="4"/>
      <c r="N130" s="4"/>
      <c r="O130" s="4"/>
    </row>
    <row r="131" spans="8:15" x14ac:dyDescent="0.2">
      <c r="H131" s="4"/>
      <c r="I131" s="4"/>
      <c r="J131" s="4"/>
      <c r="K131" s="4"/>
      <c r="L131" s="4"/>
      <c r="M131" s="4"/>
      <c r="N131" s="4"/>
      <c r="O131" s="4"/>
    </row>
    <row r="132" spans="8:15" x14ac:dyDescent="0.2">
      <c r="H132" s="4"/>
      <c r="I132" s="4"/>
      <c r="J132" s="4"/>
      <c r="K132" s="4"/>
      <c r="L132" s="4"/>
      <c r="M132" s="4"/>
      <c r="N132" s="4"/>
      <c r="O132" s="4"/>
    </row>
    <row r="133" spans="8:15" x14ac:dyDescent="0.2">
      <c r="H133" s="4"/>
      <c r="I133" s="4"/>
      <c r="J133" s="4"/>
      <c r="K133" s="4"/>
      <c r="L133" s="4"/>
      <c r="M133" s="4"/>
      <c r="N133" s="4"/>
      <c r="O133" s="4"/>
    </row>
    <row r="134" spans="8:15" x14ac:dyDescent="0.2">
      <c r="H134" s="4"/>
      <c r="I134" s="4"/>
      <c r="J134" s="4"/>
      <c r="K134" s="4"/>
      <c r="L134" s="4"/>
      <c r="M134" s="4"/>
      <c r="N134" s="4"/>
      <c r="O134" s="4"/>
    </row>
    <row r="135" spans="8:15" x14ac:dyDescent="0.2">
      <c r="H135" s="4"/>
      <c r="I135" s="4"/>
      <c r="J135" s="4"/>
      <c r="K135" s="4"/>
      <c r="L135" s="4"/>
      <c r="M135" s="4"/>
      <c r="N135" s="4"/>
      <c r="O135" s="4"/>
    </row>
    <row r="136" spans="8:15" x14ac:dyDescent="0.2">
      <c r="H136" s="4"/>
      <c r="I136" s="4"/>
      <c r="J136" s="4"/>
      <c r="K136" s="4"/>
      <c r="L136" s="4"/>
      <c r="M136" s="4"/>
      <c r="N136" s="4"/>
      <c r="O136" s="4"/>
    </row>
    <row r="137" spans="8:15" x14ac:dyDescent="0.2">
      <c r="H137" s="4"/>
      <c r="I137" s="4"/>
      <c r="J137" s="4"/>
      <c r="K137" s="4"/>
      <c r="L137" s="4"/>
      <c r="M137" s="4"/>
      <c r="N137" s="4"/>
      <c r="O137" s="4"/>
    </row>
    <row r="138" spans="8:15" x14ac:dyDescent="0.2">
      <c r="H138" s="4"/>
      <c r="I138" s="4"/>
      <c r="J138" s="4"/>
      <c r="K138" s="4"/>
      <c r="L138" s="4"/>
      <c r="M138" s="4"/>
      <c r="N138" s="4"/>
      <c r="O138" s="4"/>
    </row>
    <row r="139" spans="8:15" x14ac:dyDescent="0.2">
      <c r="H139" s="4"/>
      <c r="I139" s="4"/>
      <c r="J139" s="4"/>
      <c r="K139" s="4"/>
      <c r="L139" s="4"/>
      <c r="M139" s="4"/>
      <c r="N139" s="4"/>
      <c r="O139" s="4"/>
    </row>
    <row r="140" spans="8:15" x14ac:dyDescent="0.2">
      <c r="H140" s="4"/>
      <c r="I140" s="4"/>
      <c r="J140" s="4"/>
      <c r="K140" s="4"/>
      <c r="L140" s="4"/>
      <c r="M140" s="4"/>
      <c r="N140" s="4"/>
      <c r="O140" s="4"/>
    </row>
    <row r="141" spans="8:15" x14ac:dyDescent="0.2">
      <c r="H141" s="4"/>
      <c r="I141" s="4"/>
      <c r="J141" s="4"/>
      <c r="K141" s="4"/>
      <c r="L141" s="4"/>
      <c r="M141" s="4"/>
      <c r="N141" s="4"/>
      <c r="O141" s="4"/>
    </row>
    <row r="142" spans="8:15" x14ac:dyDescent="0.2">
      <c r="H142" s="4"/>
      <c r="I142" s="4"/>
      <c r="J142" s="4"/>
      <c r="K142" s="4"/>
      <c r="L142" s="4"/>
      <c r="M142" s="4"/>
      <c r="N142" s="4"/>
      <c r="O142" s="4"/>
    </row>
    <row r="143" spans="8:15" x14ac:dyDescent="0.2">
      <c r="H143" s="4"/>
      <c r="I143" s="4"/>
      <c r="J143" s="4"/>
      <c r="K143" s="4"/>
      <c r="L143" s="4"/>
      <c r="M143" s="4"/>
      <c r="N143" s="4"/>
      <c r="O143" s="4"/>
    </row>
    <row r="144" spans="8:15" x14ac:dyDescent="0.2">
      <c r="H144" s="4"/>
      <c r="I144" s="4"/>
      <c r="J144" s="4"/>
      <c r="K144" s="4"/>
      <c r="L144" s="4"/>
      <c r="M144" s="4"/>
      <c r="N144" s="4"/>
      <c r="O144" s="4"/>
    </row>
    <row r="145" spans="7:15" x14ac:dyDescent="0.2">
      <c r="H145" s="4"/>
      <c r="I145" s="4"/>
      <c r="J145" s="4"/>
      <c r="K145" s="4"/>
      <c r="L145" s="4"/>
      <c r="M145" s="4"/>
      <c r="N145" s="4"/>
      <c r="O145" s="4"/>
    </row>
    <row r="146" spans="7:15" x14ac:dyDescent="0.2">
      <c r="H146" s="4"/>
      <c r="I146" s="4"/>
      <c r="J146" s="4"/>
      <c r="K146" s="4"/>
      <c r="L146" s="4"/>
      <c r="M146" s="4"/>
      <c r="N146" s="4"/>
      <c r="O146" s="4"/>
    </row>
    <row r="147" spans="7:15" x14ac:dyDescent="0.2">
      <c r="H147" s="4"/>
      <c r="I147" s="4"/>
      <c r="J147" s="4"/>
      <c r="K147" s="4"/>
      <c r="L147" s="4"/>
      <c r="M147" s="4"/>
      <c r="N147" s="4"/>
      <c r="O147" s="4"/>
    </row>
    <row r="148" spans="7:15" x14ac:dyDescent="0.2">
      <c r="H148" s="4"/>
      <c r="I148" s="4"/>
      <c r="J148" s="4"/>
      <c r="K148" s="4"/>
      <c r="L148" s="4"/>
      <c r="M148" s="4"/>
      <c r="N148" s="4"/>
      <c r="O148" s="4"/>
    </row>
    <row r="149" spans="7:15" x14ac:dyDescent="0.2">
      <c r="H149" s="4"/>
      <c r="I149" s="4"/>
      <c r="J149" s="4"/>
      <c r="K149" s="4"/>
      <c r="L149" s="4"/>
      <c r="M149" s="4"/>
      <c r="N149" s="4"/>
      <c r="O149" s="4"/>
    </row>
    <row r="153" spans="7:15" ht="15.75" x14ac:dyDescent="0.25">
      <c r="G153" s="18"/>
    </row>
  </sheetData>
  <sheetProtection sheet="1" objects="1" scenarios="1" selectLockedCells="1"/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3"/>
  <sheetViews>
    <sheetView workbookViewId="0">
      <selection activeCell="L1" sqref="L1"/>
    </sheetView>
  </sheetViews>
  <sheetFormatPr defaultRowHeight="15" x14ac:dyDescent="0.2"/>
  <cols>
    <col min="1" max="1" width="7.28515625" style="2" customWidth="1"/>
    <col min="2" max="2" width="30.85546875" style="2" customWidth="1"/>
    <col min="3" max="3" width="15.5703125" style="2" customWidth="1"/>
    <col min="4" max="16384" width="9.140625" style="2"/>
  </cols>
  <sheetData>
    <row r="1" spans="2:16" ht="20.25" x14ac:dyDescent="0.3">
      <c r="B1" s="88" t="s">
        <v>16</v>
      </c>
      <c r="I1" s="4"/>
      <c r="J1" s="4"/>
      <c r="K1" s="4"/>
      <c r="L1" s="4"/>
      <c r="M1" s="4"/>
      <c r="N1" s="4"/>
      <c r="O1" s="4"/>
      <c r="P1" s="4"/>
    </row>
    <row r="2" spans="2:16" x14ac:dyDescent="0.2">
      <c r="B2" s="5"/>
      <c r="I2" s="4"/>
      <c r="J2" s="4"/>
      <c r="K2" s="4"/>
      <c r="L2" s="4"/>
      <c r="M2" s="4"/>
      <c r="N2" s="4"/>
      <c r="O2" s="4"/>
      <c r="P2" s="4"/>
    </row>
    <row r="3" spans="2:16" x14ac:dyDescent="0.2">
      <c r="I3" s="4"/>
      <c r="J3" s="4"/>
      <c r="K3" s="4"/>
      <c r="L3" s="4"/>
      <c r="M3" s="4"/>
      <c r="N3" s="4"/>
      <c r="O3" s="4"/>
      <c r="P3" s="4"/>
    </row>
    <row r="4" spans="2:16" x14ac:dyDescent="0.2">
      <c r="I4" s="4"/>
      <c r="J4" s="4"/>
      <c r="K4" s="4"/>
      <c r="L4" s="4"/>
      <c r="M4" s="4"/>
      <c r="N4" s="4"/>
      <c r="O4" s="4"/>
      <c r="P4" s="4"/>
    </row>
    <row r="5" spans="2:16" x14ac:dyDescent="0.2">
      <c r="I5" s="4"/>
      <c r="J5" s="4"/>
      <c r="K5" s="4"/>
      <c r="L5" s="4"/>
      <c r="M5" s="4"/>
      <c r="N5" s="4"/>
      <c r="O5" s="4"/>
      <c r="P5" s="4"/>
    </row>
    <row r="6" spans="2:16" x14ac:dyDescent="0.2">
      <c r="I6" s="4"/>
      <c r="J6" s="4"/>
      <c r="K6" s="4"/>
      <c r="L6" s="4"/>
      <c r="M6" s="4"/>
      <c r="N6" s="4"/>
      <c r="O6" s="4"/>
      <c r="P6" s="4"/>
    </row>
    <row r="7" spans="2:16" x14ac:dyDescent="0.2">
      <c r="I7" s="4"/>
      <c r="J7" s="4"/>
      <c r="K7" s="4"/>
      <c r="L7" s="4"/>
      <c r="M7" s="4"/>
      <c r="N7" s="4"/>
      <c r="O7" s="4"/>
      <c r="P7" s="4"/>
    </row>
    <row r="8" spans="2:16" x14ac:dyDescent="0.2">
      <c r="I8" s="4"/>
      <c r="J8" s="4"/>
      <c r="K8" s="4"/>
      <c r="L8" s="4"/>
      <c r="M8" s="4"/>
      <c r="N8" s="4"/>
      <c r="O8" s="4"/>
      <c r="P8" s="4"/>
    </row>
    <row r="9" spans="2:16" x14ac:dyDescent="0.2">
      <c r="I9" s="4"/>
      <c r="J9" s="4"/>
      <c r="K9" s="4"/>
      <c r="L9" s="4"/>
      <c r="M9" s="4"/>
      <c r="N9" s="4"/>
      <c r="O9" s="4"/>
      <c r="P9" s="4"/>
    </row>
    <row r="10" spans="2:16" x14ac:dyDescent="0.2">
      <c r="I10" s="4"/>
      <c r="J10" s="4"/>
      <c r="K10" s="4"/>
      <c r="L10" s="4"/>
      <c r="M10" s="4"/>
      <c r="N10" s="4"/>
      <c r="O10" s="4"/>
      <c r="P10" s="4"/>
    </row>
    <row r="11" spans="2:16" x14ac:dyDescent="0.2">
      <c r="I11" s="4"/>
      <c r="J11" s="4"/>
      <c r="K11" s="4"/>
      <c r="L11" s="4"/>
      <c r="M11" s="4"/>
      <c r="N11" s="4"/>
      <c r="O11" s="4"/>
      <c r="P11" s="4"/>
    </row>
    <row r="12" spans="2:16" x14ac:dyDescent="0.2">
      <c r="M12" s="4"/>
      <c r="N12" s="4"/>
      <c r="O12" s="4"/>
      <c r="P12" s="4"/>
    </row>
    <row r="13" spans="2:16" x14ac:dyDescent="0.2">
      <c r="M13" s="4"/>
      <c r="N13" s="4"/>
      <c r="O13" s="4"/>
      <c r="P13" s="4"/>
    </row>
    <row r="14" spans="2:16" x14ac:dyDescent="0.2">
      <c r="M14" s="4"/>
      <c r="N14" s="4"/>
      <c r="O14" s="4"/>
      <c r="P14" s="4"/>
    </row>
    <row r="15" spans="2:16" x14ac:dyDescent="0.2">
      <c r="M15" s="4"/>
      <c r="N15" s="4"/>
      <c r="O15" s="4"/>
      <c r="P15" s="4"/>
    </row>
    <row r="16" spans="2:16" x14ac:dyDescent="0.2">
      <c r="M16" s="4"/>
      <c r="N16" s="4"/>
      <c r="O16" s="4"/>
      <c r="P16" s="4"/>
    </row>
    <row r="17" spans="9:16" x14ac:dyDescent="0.2">
      <c r="L17" s="4"/>
      <c r="M17" s="4"/>
      <c r="N17" s="4"/>
      <c r="O17" s="4"/>
      <c r="P17" s="4"/>
    </row>
    <row r="18" spans="9:16" x14ac:dyDescent="0.2">
      <c r="L18" s="4"/>
      <c r="M18" s="4"/>
      <c r="N18" s="4"/>
      <c r="O18" s="4"/>
      <c r="P18" s="4"/>
    </row>
    <row r="19" spans="9:16" x14ac:dyDescent="0.2">
      <c r="L19" s="4"/>
      <c r="M19" s="4"/>
      <c r="N19" s="4"/>
      <c r="O19" s="4"/>
      <c r="P19" s="4"/>
    </row>
    <row r="20" spans="9:16" x14ac:dyDescent="0.2">
      <c r="I20" s="4"/>
      <c r="J20" s="4"/>
      <c r="K20" s="4"/>
      <c r="L20" s="4"/>
      <c r="M20" s="4"/>
      <c r="N20" s="4"/>
      <c r="O20" s="4"/>
      <c r="P20" s="4"/>
    </row>
    <row r="21" spans="9:16" x14ac:dyDescent="0.2">
      <c r="I21" s="4"/>
      <c r="J21" s="4"/>
      <c r="K21" s="4"/>
      <c r="L21" s="4"/>
      <c r="M21" s="4"/>
      <c r="N21" s="4"/>
      <c r="O21" s="4"/>
      <c r="P21" s="4"/>
    </row>
    <row r="22" spans="9:16" x14ac:dyDescent="0.2">
      <c r="I22" s="4"/>
      <c r="J22" s="4"/>
      <c r="K22" s="4"/>
      <c r="L22" s="4"/>
      <c r="M22" s="4"/>
      <c r="N22" s="4"/>
      <c r="O22" s="4"/>
      <c r="P22" s="4"/>
    </row>
    <row r="23" spans="9:16" x14ac:dyDescent="0.2">
      <c r="I23" s="4"/>
      <c r="J23" s="4"/>
      <c r="K23" s="4"/>
      <c r="L23" s="4"/>
      <c r="M23" s="4"/>
      <c r="N23" s="4"/>
      <c r="O23" s="4"/>
      <c r="P23" s="4"/>
    </row>
    <row r="24" spans="9:16" x14ac:dyDescent="0.2">
      <c r="I24" s="4"/>
      <c r="J24" s="4"/>
      <c r="K24" s="4"/>
      <c r="L24" s="4"/>
      <c r="M24" s="4"/>
      <c r="N24" s="4"/>
      <c r="O24" s="4"/>
      <c r="P24" s="4"/>
    </row>
    <row r="25" spans="9:16" x14ac:dyDescent="0.2">
      <c r="I25" s="4"/>
      <c r="J25" s="4"/>
      <c r="K25" s="4"/>
      <c r="L25" s="4"/>
      <c r="M25" s="4"/>
      <c r="N25" s="4"/>
      <c r="O25" s="4"/>
      <c r="P25" s="4"/>
    </row>
    <row r="26" spans="9:16" x14ac:dyDescent="0.2">
      <c r="I26" s="4"/>
      <c r="J26" s="4"/>
      <c r="K26" s="4"/>
      <c r="L26" s="4"/>
      <c r="M26" s="4"/>
      <c r="N26" s="4"/>
      <c r="O26" s="4"/>
      <c r="P26" s="4"/>
    </row>
    <row r="27" spans="9:16" x14ac:dyDescent="0.2">
      <c r="I27" s="4"/>
      <c r="J27" s="4"/>
      <c r="K27" s="4"/>
      <c r="L27" s="4"/>
      <c r="M27" s="4"/>
      <c r="N27" s="4"/>
      <c r="O27" s="4"/>
      <c r="P27" s="4"/>
    </row>
    <row r="28" spans="9:16" x14ac:dyDescent="0.2">
      <c r="I28" s="4"/>
      <c r="J28" s="4"/>
      <c r="K28" s="4"/>
      <c r="L28" s="4"/>
      <c r="M28" s="4"/>
      <c r="N28" s="4"/>
      <c r="O28" s="4"/>
      <c r="P28" s="4"/>
    </row>
    <row r="29" spans="9:16" x14ac:dyDescent="0.2">
      <c r="I29" s="4"/>
      <c r="J29" s="4"/>
      <c r="K29" s="4"/>
      <c r="L29" s="4"/>
      <c r="M29" s="4"/>
      <c r="N29" s="4"/>
      <c r="O29" s="4"/>
      <c r="P29" s="4"/>
    </row>
    <row r="30" spans="9:16" x14ac:dyDescent="0.2">
      <c r="I30" s="4"/>
      <c r="J30" s="4"/>
      <c r="K30" s="4"/>
      <c r="L30" s="4"/>
      <c r="M30" s="4"/>
      <c r="N30" s="4"/>
      <c r="O30" s="4"/>
      <c r="P30" s="4"/>
    </row>
    <row r="31" spans="9:16" x14ac:dyDescent="0.2">
      <c r="I31" s="4"/>
      <c r="J31" s="4"/>
      <c r="K31" s="4"/>
      <c r="L31" s="4"/>
      <c r="M31" s="4"/>
      <c r="N31" s="4"/>
      <c r="O31" s="4"/>
      <c r="P31" s="4"/>
    </row>
    <row r="32" spans="9:16" x14ac:dyDescent="0.2">
      <c r="I32" s="4"/>
      <c r="J32" s="4"/>
      <c r="K32" s="4"/>
      <c r="L32" s="4"/>
      <c r="M32" s="4"/>
      <c r="N32" s="4"/>
      <c r="O32" s="4"/>
      <c r="P32" s="4"/>
    </row>
    <row r="33" spans="2:16" x14ac:dyDescent="0.2">
      <c r="I33" s="4"/>
      <c r="J33" s="4"/>
      <c r="K33" s="4"/>
      <c r="L33" s="4"/>
      <c r="M33" s="4"/>
      <c r="N33" s="4"/>
      <c r="O33" s="4"/>
      <c r="P33" s="4"/>
    </row>
    <row r="34" spans="2:16" x14ac:dyDescent="0.2">
      <c r="I34" s="4"/>
      <c r="J34" s="4"/>
      <c r="K34" s="4"/>
      <c r="L34" s="4"/>
      <c r="M34" s="4"/>
      <c r="N34" s="4"/>
      <c r="O34" s="4"/>
      <c r="P34" s="4"/>
    </row>
    <row r="35" spans="2:16" x14ac:dyDescent="0.2">
      <c r="I35" s="4"/>
      <c r="J35" s="4"/>
      <c r="K35" s="4"/>
      <c r="L35" s="4"/>
      <c r="M35" s="4"/>
      <c r="N35" s="4"/>
      <c r="O35" s="4"/>
      <c r="P35" s="4"/>
    </row>
    <row r="36" spans="2:16" x14ac:dyDescent="0.2">
      <c r="I36" s="4"/>
      <c r="J36" s="4"/>
      <c r="K36" s="4"/>
      <c r="L36" s="4"/>
      <c r="M36" s="4"/>
      <c r="N36" s="4"/>
      <c r="O36" s="4"/>
      <c r="P36" s="4"/>
    </row>
    <row r="37" spans="2:16" x14ac:dyDescent="0.2">
      <c r="I37" s="4"/>
      <c r="J37" s="4"/>
      <c r="K37" s="4"/>
      <c r="L37" s="4"/>
      <c r="M37" s="4"/>
      <c r="N37" s="4"/>
      <c r="O37" s="4"/>
      <c r="P37" s="4"/>
    </row>
    <row r="38" spans="2:16" ht="18" x14ac:dyDescent="0.25">
      <c r="B38" s="87" t="s">
        <v>172</v>
      </c>
      <c r="C38" s="3"/>
      <c r="D38" s="3"/>
      <c r="I38" s="4"/>
      <c r="J38" s="4"/>
      <c r="K38" s="4"/>
      <c r="L38" s="4"/>
      <c r="M38" s="4"/>
      <c r="N38" s="4"/>
      <c r="O38" s="4"/>
      <c r="P38" s="4"/>
    </row>
    <row r="39" spans="2:16" x14ac:dyDescent="0.2">
      <c r="B39" s="3" t="s">
        <v>168</v>
      </c>
      <c r="C39" s="3"/>
      <c r="D39" s="3"/>
      <c r="G39" s="6"/>
      <c r="I39" s="4"/>
      <c r="J39" s="4"/>
      <c r="K39" s="4"/>
      <c r="L39" s="4"/>
      <c r="M39" s="4"/>
      <c r="N39" s="4"/>
      <c r="O39" s="4"/>
      <c r="P39" s="4"/>
    </row>
    <row r="40" spans="2:16" ht="15.75" x14ac:dyDescent="0.25">
      <c r="B40" s="1" t="s">
        <v>173</v>
      </c>
      <c r="C40" s="3"/>
      <c r="D40" s="3"/>
      <c r="G40" s="6"/>
      <c r="I40" s="4"/>
      <c r="J40" s="4"/>
      <c r="K40" s="4"/>
      <c r="L40" s="4"/>
      <c r="M40" s="4"/>
      <c r="N40" s="4"/>
      <c r="O40" s="4"/>
      <c r="P40" s="4"/>
    </row>
    <row r="41" spans="2:16" ht="16.5" thickBot="1" x14ac:dyDescent="0.3">
      <c r="B41" s="6"/>
      <c r="C41" s="23" t="s">
        <v>13</v>
      </c>
      <c r="D41" s="3"/>
      <c r="G41" s="6"/>
      <c r="I41" s="4"/>
      <c r="J41" s="4"/>
      <c r="K41" s="4"/>
      <c r="L41" s="4"/>
      <c r="M41" s="4"/>
      <c r="N41" s="4"/>
      <c r="O41" s="4"/>
      <c r="P41" s="4"/>
    </row>
    <row r="42" spans="2:16" ht="15.75" x14ac:dyDescent="0.25">
      <c r="B42" s="24" t="s">
        <v>80</v>
      </c>
      <c r="C42" s="25"/>
      <c r="D42" s="3"/>
      <c r="E42" s="14"/>
      <c r="G42" s="6"/>
      <c r="I42" s="4"/>
      <c r="J42" s="4"/>
      <c r="K42" s="4"/>
      <c r="L42" s="4"/>
      <c r="M42" s="4"/>
      <c r="N42" s="4"/>
      <c r="O42" s="4"/>
      <c r="P42" s="4"/>
    </row>
    <row r="43" spans="2:16" ht="15.75" x14ac:dyDescent="0.25">
      <c r="B43" s="24" t="s">
        <v>47</v>
      </c>
      <c r="C43" s="26">
        <v>40</v>
      </c>
      <c r="D43" s="3" t="s">
        <v>8</v>
      </c>
      <c r="E43" s="14"/>
      <c r="G43" s="6"/>
      <c r="I43" s="4"/>
      <c r="J43" s="4"/>
      <c r="K43" s="4"/>
      <c r="L43" s="4"/>
      <c r="M43" s="4"/>
      <c r="N43" s="4"/>
      <c r="O43" s="4"/>
      <c r="P43" s="4"/>
    </row>
    <row r="44" spans="2:16" ht="15.75" x14ac:dyDescent="0.25">
      <c r="B44" s="24" t="s">
        <v>81</v>
      </c>
      <c r="C44" s="26">
        <v>14</v>
      </c>
      <c r="D44" s="3" t="s">
        <v>9</v>
      </c>
      <c r="E44" s="14"/>
      <c r="I44" s="4"/>
      <c r="J44" s="4"/>
      <c r="K44" s="4"/>
      <c r="L44" s="4"/>
      <c r="M44" s="4"/>
      <c r="N44" s="4"/>
      <c r="O44" s="4"/>
      <c r="P44" s="4"/>
    </row>
    <row r="45" spans="2:16" ht="15.75" x14ac:dyDescent="0.25">
      <c r="B45" s="24" t="s">
        <v>174</v>
      </c>
      <c r="C45" s="26">
        <v>7</v>
      </c>
      <c r="D45" s="3" t="s">
        <v>9</v>
      </c>
      <c r="I45" s="4"/>
      <c r="J45" s="4"/>
      <c r="K45" s="4"/>
      <c r="L45" s="4"/>
      <c r="M45" s="4"/>
      <c r="N45" s="4"/>
      <c r="O45" s="4"/>
      <c r="P45" s="4"/>
    </row>
    <row r="46" spans="2:16" ht="16.5" thickBot="1" x14ac:dyDescent="0.3">
      <c r="B46" s="24" t="s">
        <v>7</v>
      </c>
      <c r="C46" s="28">
        <v>20</v>
      </c>
      <c r="D46" s="3" t="s">
        <v>12</v>
      </c>
      <c r="I46" s="4"/>
      <c r="J46" s="4"/>
      <c r="K46" s="4"/>
      <c r="L46" s="4"/>
      <c r="M46" s="4"/>
      <c r="N46" s="4"/>
      <c r="O46" s="4"/>
      <c r="P46" s="4"/>
    </row>
    <row r="47" spans="2:16" ht="15.75" x14ac:dyDescent="0.25">
      <c r="B47" s="6"/>
      <c r="C47" s="23" t="s">
        <v>14</v>
      </c>
      <c r="D47" s="3"/>
      <c r="I47" s="4"/>
      <c r="J47" s="4"/>
      <c r="K47" s="4"/>
      <c r="L47" s="4"/>
      <c r="M47" s="4"/>
      <c r="N47" s="4"/>
      <c r="O47" s="4"/>
      <c r="P47" s="4"/>
    </row>
    <row r="48" spans="2:16" x14ac:dyDescent="0.2">
      <c r="B48" s="6" t="s">
        <v>11</v>
      </c>
      <c r="C48" s="30">
        <v>1</v>
      </c>
      <c r="D48" s="3"/>
      <c r="I48" s="4"/>
      <c r="J48" s="4"/>
      <c r="K48" s="4"/>
      <c r="L48" s="4"/>
      <c r="M48" s="4"/>
      <c r="N48" s="4"/>
      <c r="O48" s="4"/>
      <c r="P48" s="4"/>
    </row>
    <row r="49" spans="2:16" x14ac:dyDescent="0.2">
      <c r="B49" s="6" t="s">
        <v>2</v>
      </c>
      <c r="C49" s="3"/>
      <c r="D49" s="3"/>
      <c r="I49" s="4"/>
      <c r="J49" s="4"/>
      <c r="K49" s="4"/>
      <c r="L49" s="4"/>
      <c r="M49" s="4"/>
      <c r="N49" s="4"/>
      <c r="O49" s="4"/>
      <c r="P49" s="4"/>
    </row>
    <row r="50" spans="2:16" x14ac:dyDescent="0.2">
      <c r="B50" s="6" t="s">
        <v>3</v>
      </c>
      <c r="C50" s="3" t="s">
        <v>175</v>
      </c>
      <c r="D50" s="3"/>
      <c r="I50" s="4"/>
      <c r="J50" s="4"/>
      <c r="K50" s="4"/>
      <c r="L50" s="4"/>
      <c r="M50" s="4"/>
      <c r="N50" s="4"/>
      <c r="O50" s="4"/>
      <c r="P50" s="4"/>
    </row>
    <row r="51" spans="2:16" x14ac:dyDescent="0.2">
      <c r="B51" s="6" t="s">
        <v>3</v>
      </c>
      <c r="C51" s="31">
        <f>(2*C45/C44)*(0.0155*C44^3 - 0.1221*C44^2 + 1.0839*C44 - 3.1548)</f>
        <v>30.620199999999997</v>
      </c>
      <c r="D51" s="3" t="s">
        <v>65</v>
      </c>
      <c r="I51" s="4"/>
      <c r="J51" s="4"/>
      <c r="K51" s="4"/>
      <c r="L51" s="4"/>
      <c r="M51" s="4"/>
      <c r="N51" s="4"/>
      <c r="O51" s="4"/>
      <c r="P51" s="4"/>
    </row>
    <row r="52" spans="2:16" x14ac:dyDescent="0.2">
      <c r="B52" s="6" t="s">
        <v>5</v>
      </c>
      <c r="C52" s="3"/>
      <c r="D52" s="3"/>
      <c r="I52" s="4"/>
      <c r="J52" s="4"/>
      <c r="K52" s="4"/>
      <c r="L52" s="4"/>
      <c r="M52" s="4"/>
      <c r="N52" s="4"/>
      <c r="O52" s="4"/>
      <c r="P52" s="4"/>
    </row>
    <row r="53" spans="2:16" ht="15.75" thickBot="1" x14ac:dyDescent="0.25">
      <c r="B53" s="6" t="s">
        <v>6</v>
      </c>
      <c r="C53" s="3" t="s">
        <v>4</v>
      </c>
      <c r="D53" s="3"/>
      <c r="I53" s="4"/>
      <c r="J53" s="4"/>
      <c r="K53" s="4"/>
      <c r="L53" s="4"/>
      <c r="M53" s="4"/>
      <c r="N53" s="4"/>
      <c r="O53" s="4"/>
      <c r="P53" s="4"/>
    </row>
    <row r="54" spans="2:16" ht="16.5" thickBot="1" x14ac:dyDescent="0.3">
      <c r="B54" s="24" t="s">
        <v>6</v>
      </c>
      <c r="C54" s="34">
        <f>C51*C46</f>
        <v>612.404</v>
      </c>
      <c r="D54" s="1" t="s">
        <v>10</v>
      </c>
      <c r="I54" s="4"/>
      <c r="J54" s="4"/>
      <c r="K54" s="4"/>
      <c r="L54" s="4"/>
      <c r="M54" s="4"/>
      <c r="N54" s="4"/>
      <c r="O54" s="4"/>
      <c r="P54" s="4"/>
    </row>
    <row r="55" spans="2:16" x14ac:dyDescent="0.2">
      <c r="B55" s="6" t="s">
        <v>1</v>
      </c>
      <c r="C55" s="3"/>
      <c r="D55" s="3"/>
      <c r="I55" s="4"/>
      <c r="J55" s="4"/>
      <c r="K55" s="4"/>
      <c r="L55" s="4"/>
      <c r="M55" s="4"/>
      <c r="N55" s="4"/>
      <c r="O55" s="4"/>
      <c r="P55" s="4"/>
    </row>
    <row r="56" spans="2:16" ht="15.75" thickBot="1" x14ac:dyDescent="0.25">
      <c r="B56" s="6" t="s">
        <v>0</v>
      </c>
      <c r="C56" s="3" t="s">
        <v>66</v>
      </c>
      <c r="D56" s="3"/>
      <c r="I56" s="4"/>
      <c r="J56" s="4"/>
      <c r="K56" s="4"/>
      <c r="L56" s="4"/>
      <c r="M56" s="4"/>
      <c r="N56" s="4"/>
      <c r="O56" s="4"/>
      <c r="P56" s="4"/>
    </row>
    <row r="57" spans="2:16" ht="16.5" thickBot="1" x14ac:dyDescent="0.3">
      <c r="B57" s="24" t="s">
        <v>0</v>
      </c>
      <c r="C57" s="34">
        <f>C54*C43</f>
        <v>24496.16</v>
      </c>
      <c r="D57" s="1" t="s">
        <v>15</v>
      </c>
      <c r="I57" s="4"/>
      <c r="J57" s="4"/>
      <c r="K57" s="4"/>
      <c r="L57" s="4"/>
      <c r="M57" s="4"/>
      <c r="N57" s="4"/>
      <c r="O57" s="4"/>
      <c r="P57" s="4"/>
    </row>
    <row r="58" spans="2:16" x14ac:dyDescent="0.2">
      <c r="I58" s="4"/>
      <c r="J58" s="4"/>
      <c r="K58" s="4"/>
      <c r="L58" s="4"/>
      <c r="M58" s="4"/>
      <c r="N58" s="4"/>
      <c r="O58" s="4"/>
      <c r="P58" s="4"/>
    </row>
    <row r="59" spans="2:16" ht="15.75" x14ac:dyDescent="0.25">
      <c r="H59" s="18"/>
      <c r="I59" s="4"/>
      <c r="J59" s="4"/>
      <c r="K59" s="4"/>
      <c r="L59" s="4"/>
      <c r="M59" s="4"/>
      <c r="N59" s="4"/>
      <c r="O59" s="4"/>
      <c r="P59" s="4"/>
    </row>
    <row r="60" spans="2:16" x14ac:dyDescent="0.2">
      <c r="I60" s="4"/>
      <c r="J60" s="4"/>
      <c r="K60" s="4"/>
      <c r="L60" s="4"/>
      <c r="M60" s="4"/>
      <c r="N60" s="4"/>
      <c r="O60" s="4"/>
      <c r="P60" s="4"/>
    </row>
    <row r="61" spans="2:16" ht="18" x14ac:dyDescent="0.25">
      <c r="B61" s="87" t="s">
        <v>161</v>
      </c>
      <c r="C61" s="3"/>
      <c r="I61" s="4"/>
      <c r="J61" s="4"/>
      <c r="K61" s="4"/>
      <c r="L61" s="4"/>
      <c r="M61" s="4"/>
      <c r="N61" s="4"/>
      <c r="O61" s="4"/>
      <c r="P61" s="4"/>
    </row>
    <row r="62" spans="2:16" x14ac:dyDescent="0.2">
      <c r="B62" s="3" t="s">
        <v>168</v>
      </c>
      <c r="C62" s="3"/>
      <c r="I62" s="4"/>
      <c r="J62" s="4"/>
      <c r="K62" s="4"/>
      <c r="L62" s="4"/>
      <c r="M62" s="4"/>
      <c r="N62" s="4"/>
      <c r="O62" s="4"/>
      <c r="P62" s="4"/>
    </row>
    <row r="63" spans="2:16" x14ac:dyDescent="0.2">
      <c r="B63" s="3" t="s">
        <v>170</v>
      </c>
      <c r="C63" s="3"/>
      <c r="I63" s="4"/>
      <c r="J63" s="4"/>
      <c r="K63" s="4"/>
      <c r="L63" s="4"/>
      <c r="M63" s="4"/>
      <c r="N63" s="4"/>
      <c r="O63" s="4"/>
      <c r="P63" s="4"/>
    </row>
    <row r="64" spans="2:16" x14ac:dyDescent="0.2">
      <c r="I64" s="4"/>
      <c r="J64" s="4"/>
      <c r="K64" s="4"/>
      <c r="L64" s="4"/>
      <c r="M64" s="4"/>
      <c r="N64" s="4"/>
      <c r="O64" s="4"/>
      <c r="P64" s="4"/>
    </row>
    <row r="65" spans="2:16" ht="16.5" thickBot="1" x14ac:dyDescent="0.3">
      <c r="B65" s="6"/>
      <c r="C65" s="75" t="s">
        <v>13</v>
      </c>
      <c r="D65" s="3"/>
      <c r="I65" s="4"/>
      <c r="J65" s="4"/>
      <c r="K65" s="4"/>
      <c r="L65" s="4"/>
      <c r="M65" s="4"/>
      <c r="N65" s="4"/>
      <c r="O65" s="4"/>
      <c r="P65" s="4"/>
    </row>
    <row r="66" spans="2:16" x14ac:dyDescent="0.2">
      <c r="B66" s="6" t="s">
        <v>80</v>
      </c>
      <c r="C66" s="25" t="s">
        <v>160</v>
      </c>
      <c r="D66" s="3"/>
      <c r="I66" s="4"/>
      <c r="J66" s="4"/>
      <c r="K66" s="4"/>
      <c r="L66" s="4"/>
      <c r="M66" s="4"/>
      <c r="N66" s="4"/>
      <c r="O66" s="4"/>
      <c r="P66" s="4"/>
    </row>
    <row r="67" spans="2:16" x14ac:dyDescent="0.2">
      <c r="B67" s="6" t="s">
        <v>171</v>
      </c>
      <c r="C67" s="26">
        <v>1000</v>
      </c>
      <c r="D67" s="3" t="s">
        <v>10</v>
      </c>
      <c r="I67" s="4"/>
      <c r="J67" s="4"/>
      <c r="K67" s="4"/>
      <c r="L67" s="4"/>
      <c r="M67" s="4"/>
      <c r="N67" s="4"/>
      <c r="O67" s="4"/>
      <c r="P67" s="4"/>
    </row>
    <row r="68" spans="2:16" x14ac:dyDescent="0.2">
      <c r="B68" s="6" t="s">
        <v>81</v>
      </c>
      <c r="C68" s="26">
        <v>20</v>
      </c>
      <c r="D68" s="3" t="s">
        <v>9</v>
      </c>
      <c r="I68" s="4"/>
      <c r="J68" s="4"/>
      <c r="K68" s="4"/>
      <c r="L68" s="4"/>
      <c r="M68" s="4"/>
      <c r="N68" s="4"/>
      <c r="O68" s="4"/>
      <c r="P68" s="4"/>
    </row>
    <row r="69" spans="2:16" x14ac:dyDescent="0.2">
      <c r="B69" s="6" t="s">
        <v>181</v>
      </c>
      <c r="C69" s="26">
        <v>10</v>
      </c>
      <c r="D69" s="3" t="s">
        <v>9</v>
      </c>
      <c r="I69" s="4"/>
      <c r="J69" s="4"/>
      <c r="K69" s="4"/>
      <c r="L69" s="4"/>
      <c r="M69" s="4"/>
      <c r="N69" s="4"/>
      <c r="O69" s="4"/>
      <c r="P69" s="4"/>
    </row>
    <row r="70" spans="2:16" x14ac:dyDescent="0.2">
      <c r="B70" s="6" t="s">
        <v>177</v>
      </c>
      <c r="C70" s="26">
        <v>40</v>
      </c>
      <c r="D70" s="3" t="s">
        <v>44</v>
      </c>
      <c r="I70" s="4"/>
      <c r="J70" s="4"/>
      <c r="K70" s="4"/>
      <c r="L70" s="4"/>
      <c r="M70" s="4"/>
      <c r="N70" s="4"/>
      <c r="O70" s="4"/>
      <c r="P70" s="4"/>
    </row>
    <row r="71" spans="2:16" x14ac:dyDescent="0.2">
      <c r="B71" s="6" t="s">
        <v>178</v>
      </c>
      <c r="C71" s="26">
        <v>20</v>
      </c>
      <c r="D71" s="3" t="s">
        <v>42</v>
      </c>
      <c r="I71" s="4"/>
      <c r="J71" s="4"/>
      <c r="K71" s="4"/>
      <c r="L71" s="4"/>
      <c r="M71" s="4"/>
      <c r="N71" s="4"/>
      <c r="O71" s="4"/>
      <c r="P71" s="4"/>
    </row>
    <row r="72" spans="2:16" x14ac:dyDescent="0.2">
      <c r="B72" s="6" t="s">
        <v>179</v>
      </c>
      <c r="C72" s="81">
        <v>0.8</v>
      </c>
      <c r="D72" s="3"/>
      <c r="E72" s="3"/>
      <c r="I72" s="4"/>
      <c r="J72" s="4"/>
      <c r="K72" s="4"/>
      <c r="L72" s="4"/>
      <c r="M72" s="4"/>
      <c r="N72" s="4"/>
      <c r="O72" s="4"/>
      <c r="P72" s="4"/>
    </row>
    <row r="73" spans="2:16" x14ac:dyDescent="0.2">
      <c r="B73" s="6" t="s">
        <v>47</v>
      </c>
      <c r="C73" s="26">
        <v>50</v>
      </c>
      <c r="D73" s="3" t="s">
        <v>8</v>
      </c>
      <c r="I73" s="4"/>
      <c r="J73" s="4"/>
      <c r="K73" s="4"/>
      <c r="L73" s="4"/>
      <c r="M73" s="4"/>
      <c r="N73" s="4"/>
      <c r="O73" s="4"/>
      <c r="P73" s="4"/>
    </row>
    <row r="74" spans="2:16" ht="15.75" thickBot="1" x14ac:dyDescent="0.25">
      <c r="B74" s="6" t="s">
        <v>63</v>
      </c>
      <c r="C74" s="83">
        <v>1.8275580471734663</v>
      </c>
      <c r="D74" s="3"/>
      <c r="I74" s="4"/>
      <c r="J74" s="4"/>
      <c r="K74" s="4"/>
      <c r="L74" s="4"/>
      <c r="M74" s="4"/>
      <c r="N74" s="4"/>
      <c r="O74" s="4"/>
      <c r="P74" s="4"/>
    </row>
    <row r="75" spans="2:16" ht="15.75" x14ac:dyDescent="0.25">
      <c r="B75" s="6"/>
      <c r="C75" s="75" t="s">
        <v>30</v>
      </c>
      <c r="D75" s="3"/>
      <c r="E75" s="38"/>
      <c r="I75" s="4"/>
      <c r="J75" s="4"/>
      <c r="K75" s="4"/>
      <c r="L75" s="4"/>
      <c r="M75" s="4"/>
      <c r="N75" s="4"/>
      <c r="O75" s="4"/>
      <c r="P75" s="4"/>
    </row>
    <row r="76" spans="2:16" x14ac:dyDescent="0.2">
      <c r="B76" s="79" t="s">
        <v>176</v>
      </c>
      <c r="C76" s="157">
        <v>1</v>
      </c>
      <c r="I76" s="4"/>
      <c r="J76" s="4"/>
      <c r="K76" s="4"/>
      <c r="L76" s="4"/>
      <c r="M76" s="4"/>
      <c r="N76" s="4"/>
      <c r="O76" s="4"/>
      <c r="P76" s="4"/>
    </row>
    <row r="77" spans="2:16" x14ac:dyDescent="0.2">
      <c r="B77" s="6" t="s">
        <v>164</v>
      </c>
      <c r="C77" s="38" t="s">
        <v>167</v>
      </c>
      <c r="D77" s="38"/>
      <c r="I77" s="4"/>
      <c r="J77" s="4"/>
      <c r="K77" s="4"/>
      <c r="L77" s="4"/>
      <c r="M77" s="4"/>
      <c r="N77" s="4"/>
      <c r="O77" s="4"/>
      <c r="P77" s="4"/>
    </row>
    <row r="78" spans="2:16" x14ac:dyDescent="0.2">
      <c r="B78" s="6" t="s">
        <v>165</v>
      </c>
      <c r="C78" s="84">
        <f>0.000002*C71^3 - 0.0002*C71^2 + 0.0005*C71 + 1.039</f>
        <v>0.98499999999999988</v>
      </c>
      <c r="D78" s="3"/>
      <c r="E78" s="2" t="s">
        <v>37</v>
      </c>
      <c r="I78" s="4"/>
      <c r="J78" s="4"/>
      <c r="K78" s="4"/>
      <c r="L78" s="4"/>
      <c r="M78" s="4"/>
      <c r="N78" s="4"/>
      <c r="O78" s="4"/>
      <c r="P78" s="4"/>
    </row>
    <row r="79" spans="2:16" x14ac:dyDescent="0.2">
      <c r="B79" s="6" t="s">
        <v>46</v>
      </c>
      <c r="C79" s="3" t="s">
        <v>183</v>
      </c>
      <c r="D79" s="3"/>
      <c r="I79" s="4"/>
      <c r="J79" s="4"/>
      <c r="K79" s="4"/>
      <c r="L79" s="4"/>
      <c r="M79" s="4"/>
      <c r="N79" s="4"/>
      <c r="O79" s="4"/>
      <c r="P79" s="4"/>
    </row>
    <row r="80" spans="2:16" x14ac:dyDescent="0.2">
      <c r="B80" s="6" t="s">
        <v>49</v>
      </c>
      <c r="C80" s="85">
        <f>1.36*C76*C73*C71*C78*3.142*(C68/12)^2 / 4</f>
        <v>2922.932777777778</v>
      </c>
      <c r="D80" s="3" t="s">
        <v>50</v>
      </c>
      <c r="I80" s="4"/>
      <c r="J80" s="4"/>
      <c r="K80" s="4"/>
      <c r="L80" s="4"/>
      <c r="M80" s="4"/>
      <c r="N80" s="4"/>
      <c r="O80" s="4"/>
      <c r="P80" s="4"/>
    </row>
    <row r="81" spans="2:16" x14ac:dyDescent="0.2">
      <c r="B81" s="6" t="s">
        <v>182</v>
      </c>
      <c r="C81" s="3" t="s">
        <v>180</v>
      </c>
      <c r="I81" s="4"/>
      <c r="J81" s="4"/>
      <c r="K81" s="4"/>
      <c r="L81" s="4"/>
      <c r="M81" s="4"/>
      <c r="N81" s="4"/>
      <c r="O81" s="4"/>
      <c r="P81" s="4"/>
    </row>
    <row r="82" spans="2:16" x14ac:dyDescent="0.2">
      <c r="B82" s="6" t="s">
        <v>52</v>
      </c>
      <c r="C82" s="158">
        <f>2*57.2957*ATAN(C69 / (2*C68))</f>
        <v>28.07244797783574</v>
      </c>
      <c r="D82" s="3" t="s">
        <v>162</v>
      </c>
      <c r="I82" s="4"/>
      <c r="J82" s="4"/>
      <c r="K82" s="4"/>
      <c r="L82" s="4"/>
      <c r="M82" s="4"/>
      <c r="N82" s="4"/>
      <c r="O82" s="4"/>
      <c r="P82" s="4"/>
    </row>
    <row r="83" spans="2:16" x14ac:dyDescent="0.2">
      <c r="B83" s="6" t="s">
        <v>53</v>
      </c>
      <c r="C83" s="3" t="s">
        <v>163</v>
      </c>
      <c r="D83" s="3"/>
      <c r="I83" s="4"/>
      <c r="J83" s="4"/>
      <c r="K83" s="4"/>
      <c r="L83" s="4"/>
      <c r="M83" s="4"/>
      <c r="N83" s="4"/>
      <c r="O83" s="4"/>
      <c r="P83" s="4"/>
    </row>
    <row r="84" spans="2:16" x14ac:dyDescent="0.2">
      <c r="B84" s="6" t="s">
        <v>54</v>
      </c>
      <c r="C84" s="85">
        <f>C80*C74*SIN(C82/57.2956)</f>
        <v>2513.8060632426341</v>
      </c>
      <c r="D84" s="3" t="s">
        <v>55</v>
      </c>
      <c r="I84" s="4"/>
      <c r="J84" s="4"/>
      <c r="K84" s="4"/>
      <c r="L84" s="4"/>
      <c r="M84" s="4"/>
      <c r="N84" s="4"/>
      <c r="O84" s="4"/>
      <c r="P84" s="4"/>
    </row>
    <row r="85" spans="2:16" x14ac:dyDescent="0.2">
      <c r="B85" s="6" t="s">
        <v>45</v>
      </c>
      <c r="C85" s="3" t="s">
        <v>56</v>
      </c>
      <c r="D85" s="3"/>
      <c r="I85" s="4"/>
      <c r="J85" s="4"/>
      <c r="K85" s="4"/>
      <c r="L85" s="4"/>
      <c r="M85" s="4"/>
      <c r="N85" s="4"/>
      <c r="O85" s="4"/>
      <c r="P85" s="4"/>
    </row>
    <row r="86" spans="2:16" x14ac:dyDescent="0.2">
      <c r="B86" s="6" t="s">
        <v>57</v>
      </c>
      <c r="C86" s="85">
        <f>C84*(C68/12)/2</f>
        <v>2094.8383860355284</v>
      </c>
      <c r="D86" s="3" t="s">
        <v>58</v>
      </c>
      <c r="E86" s="2" t="s">
        <v>37</v>
      </c>
      <c r="I86" s="4"/>
      <c r="J86" s="4"/>
      <c r="K86" s="4"/>
      <c r="L86" s="4"/>
      <c r="M86" s="4"/>
      <c r="N86" s="4"/>
      <c r="O86" s="4"/>
      <c r="P86" s="4"/>
    </row>
    <row r="87" spans="2:16" ht="15.75" thickBot="1" x14ac:dyDescent="0.25">
      <c r="B87" s="6" t="s">
        <v>60</v>
      </c>
      <c r="C87" s="3" t="s">
        <v>82</v>
      </c>
      <c r="D87" s="3"/>
      <c r="I87" s="4"/>
      <c r="J87" s="4"/>
      <c r="K87" s="4"/>
      <c r="L87" s="4"/>
      <c r="M87" s="4"/>
      <c r="N87" s="4"/>
      <c r="O87" s="4"/>
      <c r="P87" s="4"/>
    </row>
    <row r="88" spans="2:16" ht="16.5" thickBot="1" x14ac:dyDescent="0.3">
      <c r="B88" s="24" t="s">
        <v>61</v>
      </c>
      <c r="C88" s="159">
        <f>C70*C86 / (5252*C72)</f>
        <v>19.943244345349658</v>
      </c>
      <c r="D88" s="1" t="s">
        <v>62</v>
      </c>
      <c r="I88" s="4"/>
      <c r="J88" s="4"/>
      <c r="K88" s="4"/>
      <c r="L88" s="4"/>
      <c r="M88" s="4"/>
      <c r="N88" s="4"/>
      <c r="O88" s="4"/>
      <c r="P88" s="4"/>
    </row>
    <row r="89" spans="2:16" x14ac:dyDescent="0.2">
      <c r="I89" s="4"/>
      <c r="J89" s="4"/>
      <c r="K89" s="4"/>
      <c r="L89" s="4"/>
      <c r="M89" s="4"/>
      <c r="N89" s="4"/>
      <c r="O89" s="4"/>
      <c r="P89" s="4"/>
    </row>
    <row r="90" spans="2:16" x14ac:dyDescent="0.2">
      <c r="I90" s="4"/>
      <c r="J90" s="4"/>
      <c r="K90" s="4"/>
      <c r="L90" s="4"/>
      <c r="M90" s="4"/>
      <c r="N90" s="4"/>
      <c r="O90" s="4"/>
      <c r="P90" s="4"/>
    </row>
    <row r="91" spans="2:16" ht="18" x14ac:dyDescent="0.25">
      <c r="B91" s="160" t="s">
        <v>184</v>
      </c>
      <c r="I91" s="4"/>
      <c r="J91" s="4"/>
      <c r="K91" s="4"/>
      <c r="L91" s="4"/>
      <c r="M91" s="4"/>
      <c r="N91" s="4"/>
      <c r="O91" s="4"/>
      <c r="P91" s="4"/>
    </row>
    <row r="92" spans="2:16" x14ac:dyDescent="0.2">
      <c r="I92" s="4"/>
      <c r="J92" s="4"/>
      <c r="K92" s="4"/>
      <c r="L92" s="4"/>
      <c r="M92" s="4"/>
      <c r="N92" s="4"/>
      <c r="O92" s="4"/>
      <c r="P92" s="4"/>
    </row>
    <row r="93" spans="2:16" x14ac:dyDescent="0.2">
      <c r="I93" s="4"/>
      <c r="J93" s="4"/>
      <c r="K93" s="4"/>
      <c r="L93" s="4"/>
      <c r="M93" s="4"/>
      <c r="N93" s="4"/>
      <c r="O93" s="4"/>
      <c r="P93" s="4"/>
    </row>
    <row r="94" spans="2:16" x14ac:dyDescent="0.2">
      <c r="I94" s="4"/>
      <c r="J94" s="4"/>
      <c r="K94" s="4"/>
      <c r="L94" s="4"/>
      <c r="M94" s="4"/>
      <c r="N94" s="4"/>
      <c r="O94" s="4"/>
      <c r="P94" s="4"/>
    </row>
    <row r="95" spans="2:16" x14ac:dyDescent="0.2">
      <c r="I95" s="4"/>
      <c r="J95" s="4"/>
      <c r="K95" s="4"/>
      <c r="L95" s="4"/>
      <c r="M95" s="4"/>
      <c r="N95" s="4"/>
      <c r="O95" s="4"/>
      <c r="P95" s="4"/>
    </row>
    <row r="96" spans="2:16" x14ac:dyDescent="0.2">
      <c r="I96" s="4"/>
      <c r="J96" s="4"/>
      <c r="K96" s="4"/>
      <c r="L96" s="4"/>
      <c r="M96" s="4"/>
      <c r="N96" s="4"/>
      <c r="O96" s="4"/>
      <c r="P96" s="4"/>
    </row>
    <row r="97" spans="8:16" x14ac:dyDescent="0.2">
      <c r="I97" s="4"/>
      <c r="J97" s="4"/>
      <c r="K97" s="4"/>
      <c r="L97" s="4"/>
      <c r="M97" s="4"/>
      <c r="N97" s="4"/>
      <c r="O97" s="4"/>
      <c r="P97" s="4"/>
    </row>
    <row r="98" spans="8:16" x14ac:dyDescent="0.2">
      <c r="I98" s="4"/>
      <c r="J98" s="4"/>
      <c r="K98" s="4"/>
      <c r="L98" s="4"/>
      <c r="M98" s="4"/>
      <c r="N98" s="4"/>
      <c r="O98" s="4"/>
      <c r="P98" s="4"/>
    </row>
    <row r="99" spans="8:16" x14ac:dyDescent="0.2">
      <c r="I99" s="4"/>
      <c r="J99" s="4"/>
      <c r="K99" s="4"/>
      <c r="L99" s="4"/>
      <c r="M99" s="4"/>
      <c r="N99" s="4"/>
      <c r="O99" s="4"/>
      <c r="P99" s="4"/>
    </row>
    <row r="100" spans="8:16" x14ac:dyDescent="0.2">
      <c r="I100" s="4"/>
      <c r="J100" s="4"/>
      <c r="K100" s="4"/>
      <c r="L100" s="4"/>
      <c r="M100" s="4"/>
      <c r="N100" s="4"/>
      <c r="O100" s="4"/>
      <c r="P100" s="4"/>
    </row>
    <row r="101" spans="8:16" x14ac:dyDescent="0.2">
      <c r="I101" s="4"/>
      <c r="J101" s="4"/>
      <c r="K101" s="4"/>
      <c r="L101" s="4"/>
      <c r="M101" s="4"/>
      <c r="N101" s="4"/>
      <c r="O101" s="4"/>
      <c r="P101" s="4"/>
    </row>
    <row r="102" spans="8:16" x14ac:dyDescent="0.2">
      <c r="I102" s="4"/>
      <c r="J102" s="4"/>
      <c r="K102" s="4"/>
      <c r="L102" s="4"/>
      <c r="M102" s="4"/>
      <c r="N102" s="4"/>
      <c r="O102" s="4"/>
      <c r="P102" s="4"/>
    </row>
    <row r="103" spans="8:16" x14ac:dyDescent="0.2">
      <c r="I103" s="4"/>
      <c r="J103" s="4"/>
      <c r="K103" s="4"/>
      <c r="L103" s="4"/>
      <c r="M103" s="4"/>
      <c r="N103" s="4"/>
      <c r="O103" s="4"/>
      <c r="P103" s="4"/>
    </row>
    <row r="104" spans="8:16" x14ac:dyDescent="0.2">
      <c r="I104" s="4"/>
      <c r="J104" s="4"/>
      <c r="K104" s="4"/>
      <c r="L104" s="4"/>
      <c r="M104" s="4"/>
      <c r="N104" s="4"/>
      <c r="O104" s="4"/>
      <c r="P104" s="4"/>
    </row>
    <row r="105" spans="8:16" x14ac:dyDescent="0.2">
      <c r="I105" s="4"/>
      <c r="J105" s="4"/>
      <c r="K105" s="4"/>
      <c r="L105" s="4"/>
      <c r="M105" s="4"/>
      <c r="N105" s="4"/>
      <c r="O105" s="4"/>
      <c r="P105" s="4"/>
    </row>
    <row r="106" spans="8:16" x14ac:dyDescent="0.2">
      <c r="I106" s="4"/>
      <c r="J106" s="4"/>
      <c r="K106" s="4"/>
      <c r="L106" s="4"/>
      <c r="M106" s="4"/>
      <c r="N106" s="4"/>
      <c r="O106" s="4"/>
      <c r="P106" s="4"/>
    </row>
    <row r="107" spans="8:16" x14ac:dyDescent="0.2">
      <c r="I107" s="4"/>
      <c r="J107" s="4"/>
      <c r="K107" s="4"/>
      <c r="L107" s="4"/>
      <c r="M107" s="4"/>
      <c r="N107" s="4"/>
      <c r="O107" s="4"/>
      <c r="P107" s="4"/>
    </row>
    <row r="108" spans="8:16" x14ac:dyDescent="0.2">
      <c r="I108" s="4"/>
      <c r="J108" s="4"/>
      <c r="K108" s="4"/>
      <c r="L108" s="4"/>
      <c r="M108" s="4"/>
      <c r="N108" s="4"/>
      <c r="O108" s="4"/>
      <c r="P108" s="4"/>
    </row>
    <row r="109" spans="8:16" x14ac:dyDescent="0.2">
      <c r="I109" s="4"/>
      <c r="J109" s="4"/>
      <c r="K109" s="4"/>
      <c r="L109" s="4"/>
      <c r="M109" s="4"/>
      <c r="N109" s="4"/>
      <c r="O109" s="4"/>
      <c r="P109" s="4"/>
    </row>
    <row r="110" spans="8:16" ht="15.75" x14ac:dyDescent="0.25">
      <c r="H110" s="18"/>
      <c r="I110" s="4"/>
      <c r="J110" s="4"/>
      <c r="K110" s="4"/>
      <c r="L110" s="4"/>
      <c r="M110" s="4"/>
      <c r="N110" s="4"/>
      <c r="O110" s="4"/>
      <c r="P110" s="4"/>
    </row>
    <row r="111" spans="8:16" x14ac:dyDescent="0.2">
      <c r="K111" s="4"/>
      <c r="L111" s="4"/>
      <c r="M111" s="4"/>
      <c r="N111" s="4"/>
      <c r="O111" s="4"/>
      <c r="P111" s="4"/>
    </row>
    <row r="112" spans="8:16" x14ac:dyDescent="0.2">
      <c r="K112" s="4"/>
      <c r="L112" s="4"/>
      <c r="M112" s="4"/>
      <c r="N112" s="4"/>
      <c r="O112" s="4"/>
      <c r="P112" s="4"/>
    </row>
    <row r="113" spans="9:16" x14ac:dyDescent="0.2">
      <c r="K113" s="4"/>
      <c r="L113" s="4"/>
      <c r="M113" s="4"/>
      <c r="N113" s="4"/>
      <c r="O113" s="4"/>
      <c r="P113" s="4"/>
    </row>
    <row r="114" spans="9:16" x14ac:dyDescent="0.2">
      <c r="I114" s="4"/>
      <c r="J114" s="4"/>
      <c r="K114" s="4"/>
      <c r="L114" s="4"/>
      <c r="M114" s="4"/>
      <c r="N114" s="4"/>
      <c r="O114" s="4"/>
      <c r="P114" s="4"/>
    </row>
    <row r="115" spans="9:16" x14ac:dyDescent="0.2">
      <c r="I115" s="4"/>
      <c r="J115" s="4"/>
      <c r="K115" s="4"/>
      <c r="L115" s="4"/>
      <c r="M115" s="4"/>
      <c r="N115" s="4"/>
      <c r="O115" s="4"/>
      <c r="P115" s="4"/>
    </row>
    <row r="116" spans="9:16" x14ac:dyDescent="0.2">
      <c r="I116" s="4"/>
      <c r="J116" s="4"/>
      <c r="K116" s="4"/>
      <c r="L116" s="4"/>
      <c r="M116" s="4"/>
      <c r="N116" s="4"/>
      <c r="O116" s="4"/>
      <c r="P116" s="4"/>
    </row>
    <row r="117" spans="9:16" x14ac:dyDescent="0.2">
      <c r="I117" s="4"/>
      <c r="J117" s="4"/>
      <c r="K117" s="4"/>
      <c r="L117" s="4"/>
      <c r="M117" s="4"/>
      <c r="N117" s="4"/>
      <c r="O117" s="4"/>
      <c r="P117" s="4"/>
    </row>
    <row r="118" spans="9:16" x14ac:dyDescent="0.2">
      <c r="I118" s="4"/>
      <c r="J118" s="4"/>
      <c r="K118" s="4"/>
      <c r="L118" s="4"/>
      <c r="M118" s="4"/>
      <c r="N118" s="4"/>
      <c r="O118" s="4"/>
      <c r="P118" s="4"/>
    </row>
    <row r="119" spans="9:16" x14ac:dyDescent="0.2">
      <c r="I119" s="4"/>
      <c r="J119" s="4"/>
      <c r="K119" s="4"/>
      <c r="L119" s="4"/>
    </row>
    <row r="120" spans="9:16" x14ac:dyDescent="0.2">
      <c r="I120" s="4"/>
      <c r="J120" s="4"/>
      <c r="K120" s="4"/>
      <c r="L120" s="4"/>
    </row>
    <row r="121" spans="9:16" x14ac:dyDescent="0.2">
      <c r="I121" s="4"/>
      <c r="J121" s="4"/>
      <c r="K121" s="4"/>
      <c r="L121" s="4"/>
    </row>
    <row r="122" spans="9:16" x14ac:dyDescent="0.2">
      <c r="I122" s="4"/>
      <c r="J122" s="4"/>
      <c r="K122" s="4"/>
      <c r="L122" s="4"/>
    </row>
    <row r="123" spans="9:16" x14ac:dyDescent="0.2">
      <c r="I123" s="4"/>
      <c r="J123" s="4"/>
      <c r="K123" s="4"/>
      <c r="L123" s="4"/>
    </row>
    <row r="124" spans="9:16" x14ac:dyDescent="0.2">
      <c r="I124" s="4"/>
      <c r="J124" s="4"/>
      <c r="K124" s="4"/>
    </row>
    <row r="125" spans="9:16" x14ac:dyDescent="0.2">
      <c r="I125" s="4"/>
      <c r="J125" s="4"/>
      <c r="K125" s="4"/>
    </row>
    <row r="126" spans="9:16" x14ac:dyDescent="0.2">
      <c r="I126" s="4"/>
      <c r="J126" s="4"/>
      <c r="K126" s="4"/>
    </row>
    <row r="127" spans="9:16" x14ac:dyDescent="0.2">
      <c r="I127" s="4"/>
      <c r="J127" s="4"/>
    </row>
    <row r="128" spans="9:16" x14ac:dyDescent="0.2">
      <c r="I128" s="4"/>
      <c r="J128" s="4"/>
    </row>
    <row r="129" spans="9:10" x14ac:dyDescent="0.2">
      <c r="I129" s="4"/>
      <c r="J129" s="4"/>
    </row>
    <row r="149" spans="2:9" ht="15.75" x14ac:dyDescent="0.25">
      <c r="B149" s="105" t="s">
        <v>185</v>
      </c>
    </row>
    <row r="150" spans="2:9" ht="15.75" x14ac:dyDescent="0.25">
      <c r="I150" s="105"/>
    </row>
    <row r="152" spans="2:9" ht="15.75" x14ac:dyDescent="0.25">
      <c r="I152" s="105"/>
    </row>
    <row r="153" spans="2:9" ht="15.75" x14ac:dyDescent="0.25">
      <c r="I153" s="105"/>
    </row>
    <row r="154" spans="2:9" ht="15.75" x14ac:dyDescent="0.25">
      <c r="I154" s="105"/>
    </row>
    <row r="156" spans="2:9" ht="15.75" x14ac:dyDescent="0.25">
      <c r="I156" s="105"/>
    </row>
    <row r="164" spans="8:8" ht="15.75" x14ac:dyDescent="0.25">
      <c r="H164" s="18"/>
    </row>
    <row r="203" spans="3:3" x14ac:dyDescent="0.2">
      <c r="C203" s="2" t="s">
        <v>247</v>
      </c>
    </row>
  </sheetData>
  <sheetProtection sheet="1" objects="1" scenarios="1" selectLockedCells="1"/>
  <phoneticPr fontId="1" type="noConversion"/>
  <pageMargins left="0.75" right="0.75" top="1" bottom="1" header="0.5" footer="0.5"/>
  <pageSetup orientation="portrait" horizontalDpi="4294967295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3"/>
  <sheetViews>
    <sheetView workbookViewId="0">
      <selection activeCell="K1" sqref="K1"/>
    </sheetView>
  </sheetViews>
  <sheetFormatPr defaultRowHeight="12.75" x14ac:dyDescent="0.2"/>
  <cols>
    <col min="1" max="1" width="5.28515625" customWidth="1"/>
    <col min="2" max="2" width="22.85546875" customWidth="1"/>
    <col min="3" max="3" width="16.28515625" customWidth="1"/>
    <col min="11" max="11" width="20.42578125" customWidth="1"/>
  </cols>
  <sheetData>
    <row r="1" spans="2:19" ht="18" x14ac:dyDescent="0.25">
      <c r="B1" s="87" t="s">
        <v>193</v>
      </c>
      <c r="C1" s="2"/>
      <c r="D1" s="1"/>
      <c r="E1" s="91"/>
      <c r="F1" s="18" t="s">
        <v>37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19" ht="15" x14ac:dyDescent="0.2">
      <c r="B2" s="5"/>
      <c r="C2" s="2"/>
      <c r="D2" s="2"/>
      <c r="E2" s="2"/>
      <c r="F2" s="2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19" ht="15" x14ac:dyDescent="0.2"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5.75" x14ac:dyDescent="0.25">
      <c r="B4" s="1" t="s">
        <v>194</v>
      </c>
      <c r="C4" s="92"/>
      <c r="D4" s="93"/>
      <c r="E4" s="92"/>
      <c r="F4" s="92"/>
      <c r="G4" s="92"/>
      <c r="H4" s="92"/>
      <c r="I4" s="94"/>
      <c r="J4" s="94"/>
      <c r="K4" s="94"/>
      <c r="L4" s="94"/>
      <c r="M4" s="94"/>
      <c r="N4" s="94"/>
      <c r="O4" s="94"/>
      <c r="P4" s="94"/>
      <c r="Q4" s="94"/>
      <c r="R4" s="4"/>
      <c r="S4" s="4"/>
    </row>
    <row r="5" spans="2:19" ht="15.75" x14ac:dyDescent="0.25">
      <c r="B5" s="24" t="s">
        <v>195</v>
      </c>
      <c r="C5" s="92" t="s">
        <v>196</v>
      </c>
      <c r="D5" s="93"/>
      <c r="E5" s="92"/>
      <c r="F5" s="92"/>
      <c r="G5" s="92"/>
      <c r="H5" s="92"/>
      <c r="I5" s="94"/>
      <c r="J5" s="94"/>
      <c r="K5" s="94"/>
      <c r="L5" s="94"/>
      <c r="M5" s="94"/>
      <c r="N5" s="94"/>
      <c r="O5" s="94"/>
      <c r="P5" s="94"/>
      <c r="Q5" s="94"/>
      <c r="R5" s="4"/>
      <c r="S5" s="4"/>
    </row>
    <row r="6" spans="2:19" ht="15.75" x14ac:dyDescent="0.25">
      <c r="B6" s="24" t="s">
        <v>197</v>
      </c>
      <c r="C6" s="92" t="s">
        <v>198</v>
      </c>
      <c r="D6" s="92"/>
      <c r="E6" s="92"/>
      <c r="F6" s="92"/>
      <c r="G6" s="92"/>
      <c r="H6" s="92"/>
      <c r="I6" s="94"/>
      <c r="J6" s="94"/>
      <c r="K6" s="94"/>
      <c r="L6" s="94"/>
      <c r="M6" s="94"/>
      <c r="N6" s="94"/>
      <c r="O6" s="94"/>
      <c r="P6" s="94"/>
      <c r="Q6" s="94"/>
      <c r="R6" s="4"/>
      <c r="S6" s="4"/>
    </row>
    <row r="7" spans="2:19" ht="15.75" x14ac:dyDescent="0.25">
      <c r="B7" s="24" t="s">
        <v>199</v>
      </c>
      <c r="C7" s="92" t="s">
        <v>200</v>
      </c>
      <c r="D7" s="92"/>
      <c r="E7" s="92"/>
      <c r="F7" s="92"/>
      <c r="G7" s="92"/>
      <c r="H7" s="92"/>
      <c r="I7" s="94"/>
      <c r="J7" s="94"/>
      <c r="K7" s="94"/>
      <c r="L7" s="94"/>
      <c r="M7" s="94"/>
      <c r="N7" s="94"/>
      <c r="O7" s="94"/>
      <c r="P7" s="94"/>
      <c r="Q7" s="94"/>
      <c r="R7" s="4"/>
      <c r="S7" s="4"/>
    </row>
    <row r="8" spans="2:19" ht="15.75" x14ac:dyDescent="0.25">
      <c r="B8" s="24" t="s">
        <v>201</v>
      </c>
      <c r="C8" s="92" t="s">
        <v>202</v>
      </c>
      <c r="D8" s="92"/>
      <c r="E8" s="92"/>
      <c r="F8" s="92"/>
      <c r="G8" s="92"/>
      <c r="H8" s="92"/>
      <c r="I8" s="94"/>
      <c r="J8" s="94"/>
      <c r="K8" s="94"/>
      <c r="L8" s="94"/>
      <c r="M8" s="94"/>
      <c r="N8" s="94"/>
      <c r="O8" s="94"/>
      <c r="P8" s="94"/>
      <c r="Q8" s="94"/>
      <c r="R8" s="4"/>
      <c r="S8" s="4"/>
    </row>
    <row r="9" spans="2:19" ht="15.75" x14ac:dyDescent="0.25">
      <c r="B9" s="1" t="s">
        <v>203</v>
      </c>
      <c r="C9" s="92"/>
      <c r="D9" s="92"/>
      <c r="E9" s="92" t="s">
        <v>204</v>
      </c>
      <c r="F9" s="95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4"/>
      <c r="S9" s="4"/>
    </row>
    <row r="10" spans="2:19" ht="15.75" x14ac:dyDescent="0.25">
      <c r="B10" s="24" t="s">
        <v>205</v>
      </c>
      <c r="C10" s="92" t="s">
        <v>196</v>
      </c>
      <c r="D10" s="92"/>
      <c r="E10" s="96" t="s">
        <v>206</v>
      </c>
      <c r="F10" s="94"/>
      <c r="G10" s="94"/>
      <c r="H10" s="94"/>
      <c r="I10" s="96" t="s">
        <v>207</v>
      </c>
      <c r="J10" s="94"/>
      <c r="K10" s="94"/>
      <c r="L10" s="94"/>
      <c r="M10" s="94"/>
      <c r="N10" s="94"/>
      <c r="O10" s="94"/>
      <c r="P10" s="94"/>
      <c r="Q10" s="94"/>
      <c r="R10" s="4"/>
      <c r="S10" s="4"/>
    </row>
    <row r="11" spans="2:19" ht="15.75" x14ac:dyDescent="0.25">
      <c r="B11" s="24" t="s">
        <v>208</v>
      </c>
      <c r="C11" s="92" t="s">
        <v>198</v>
      </c>
      <c r="D11" s="92"/>
      <c r="E11" s="97"/>
      <c r="F11" s="98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4"/>
      <c r="S11" s="4"/>
    </row>
    <row r="12" spans="2:19" ht="15.75" x14ac:dyDescent="0.25">
      <c r="B12" s="24" t="s">
        <v>209</v>
      </c>
      <c r="C12" s="92" t="s">
        <v>210</v>
      </c>
      <c r="D12" s="92"/>
      <c r="E12" s="99"/>
      <c r="F12" s="100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7"/>
      <c r="S12" s="4"/>
    </row>
    <row r="13" spans="2:19" ht="15.75" x14ac:dyDescent="0.25">
      <c r="B13" s="101" t="s">
        <v>211</v>
      </c>
      <c r="C13" s="92"/>
      <c r="D13" s="92"/>
      <c r="E13" s="97"/>
      <c r="F13" s="98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7"/>
      <c r="S13" s="4"/>
    </row>
    <row r="14" spans="2:19" ht="15.75" x14ac:dyDescent="0.25">
      <c r="B14" s="92"/>
      <c r="C14" s="92"/>
      <c r="D14" s="92"/>
      <c r="E14" s="99"/>
      <c r="F14" s="102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7"/>
      <c r="S14" s="15"/>
    </row>
    <row r="15" spans="2:19" ht="15.75" x14ac:dyDescent="0.25">
      <c r="B15" s="92"/>
      <c r="C15" s="94"/>
      <c r="D15" s="92"/>
      <c r="E15" s="92"/>
      <c r="F15" s="92"/>
      <c r="G15" s="92"/>
      <c r="H15" s="92"/>
      <c r="I15" s="92"/>
      <c r="J15" s="94"/>
      <c r="K15" s="94"/>
      <c r="L15" s="94"/>
      <c r="M15" s="94"/>
      <c r="N15" s="94"/>
      <c r="O15" s="94"/>
      <c r="P15" s="94"/>
      <c r="Q15" s="94"/>
      <c r="R15" s="97"/>
      <c r="S15" s="103"/>
    </row>
    <row r="16" spans="2:19" ht="15.75" x14ac:dyDescent="0.25">
      <c r="B16" s="92" t="s">
        <v>212</v>
      </c>
      <c r="C16" s="94"/>
      <c r="D16" s="92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7"/>
      <c r="S16" s="103"/>
    </row>
    <row r="17" spans="2:19" ht="15.75" x14ac:dyDescent="0.25">
      <c r="B17" s="94"/>
      <c r="C17" s="94" t="s">
        <v>213</v>
      </c>
      <c r="D17" s="92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7"/>
      <c r="S17" s="15"/>
    </row>
    <row r="18" spans="2:19" ht="15.75" x14ac:dyDescent="0.25">
      <c r="B18" s="94"/>
      <c r="C18" s="94" t="s">
        <v>214</v>
      </c>
      <c r="D18" s="92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4"/>
      <c r="S18" s="104"/>
    </row>
    <row r="19" spans="2:19" ht="15.75" x14ac:dyDescent="0.25">
      <c r="B19" s="105"/>
      <c r="C19" s="94"/>
      <c r="D19" s="92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4"/>
      <c r="S19" s="161"/>
    </row>
    <row r="20" spans="2:19" ht="15.75" x14ac:dyDescent="0.25">
      <c r="B20" s="1"/>
      <c r="C20" s="94"/>
      <c r="D20" s="92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4"/>
      <c r="S20" s="4"/>
    </row>
    <row r="21" spans="2:19" ht="15.75" x14ac:dyDescent="0.25">
      <c r="B21" s="1"/>
      <c r="C21" s="94"/>
      <c r="D21" s="92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4"/>
      <c r="S21" s="4"/>
    </row>
    <row r="22" spans="2:19" ht="15" x14ac:dyDescent="0.2">
      <c r="B22" s="92"/>
      <c r="C22" s="94"/>
      <c r="D22" s="92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4"/>
      <c r="S22" s="4"/>
    </row>
    <row r="23" spans="2:19" ht="15" x14ac:dyDescent="0.2">
      <c r="B23" s="94"/>
      <c r="C23" s="94"/>
      <c r="D23" s="92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4"/>
      <c r="S23" s="4"/>
    </row>
    <row r="24" spans="2:19" ht="15" x14ac:dyDescent="0.2">
      <c r="B24" s="92"/>
      <c r="C24" s="92"/>
      <c r="D24" s="92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4"/>
      <c r="S24" s="4"/>
    </row>
    <row r="25" spans="2:19" ht="15" x14ac:dyDescent="0.2">
      <c r="B25" s="92"/>
      <c r="C25" s="92"/>
      <c r="D25" s="92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4"/>
      <c r="S25" s="4"/>
    </row>
    <row r="26" spans="2:19" ht="15" x14ac:dyDescent="0.2">
      <c r="B26" s="92"/>
      <c r="C26" s="92"/>
      <c r="D26" s="92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4"/>
      <c r="S26" s="4"/>
    </row>
    <row r="27" spans="2:19" ht="15" x14ac:dyDescent="0.2">
      <c r="B27" s="92"/>
      <c r="C27" s="92"/>
      <c r="D27" s="92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4"/>
      <c r="S27" s="4"/>
    </row>
    <row r="28" spans="2:19" ht="15" x14ac:dyDescent="0.2">
      <c r="B28" s="92"/>
      <c r="C28" s="92"/>
      <c r="D28" s="92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4"/>
      <c r="S28" s="4"/>
    </row>
    <row r="31" spans="2:19" ht="15.75" x14ac:dyDescent="0.25">
      <c r="B31" s="92"/>
      <c r="C31" s="92"/>
      <c r="D31" s="92"/>
      <c r="E31" s="94"/>
      <c r="F31" s="94"/>
      <c r="G31" s="94"/>
      <c r="H31" s="94"/>
      <c r="I31" s="106" t="s">
        <v>215</v>
      </c>
      <c r="J31" s="106" t="s">
        <v>216</v>
      </c>
      <c r="K31" s="94"/>
      <c r="L31" s="94"/>
      <c r="M31" s="94"/>
      <c r="N31" s="94"/>
      <c r="O31" s="94"/>
      <c r="P31" s="94"/>
      <c r="Q31" s="94"/>
      <c r="R31" s="4"/>
      <c r="S31" s="4"/>
    </row>
    <row r="32" spans="2:19" ht="15.75" x14ac:dyDescent="0.25">
      <c r="B32" s="92"/>
      <c r="C32" s="92"/>
      <c r="D32" s="92"/>
      <c r="E32" s="94"/>
      <c r="F32" s="94"/>
      <c r="G32" s="94"/>
      <c r="H32" s="94"/>
      <c r="I32" s="94">
        <v>1</v>
      </c>
      <c r="J32" s="107">
        <v>10</v>
      </c>
      <c r="K32" s="94"/>
      <c r="L32" s="94"/>
      <c r="M32" s="94"/>
      <c r="N32" s="94"/>
      <c r="O32" s="94"/>
      <c r="P32" s="94"/>
      <c r="Q32" s="94"/>
      <c r="R32" s="4"/>
      <c r="S32" s="4"/>
    </row>
    <row r="33" spans="2:19" ht="15.75" x14ac:dyDescent="0.25">
      <c r="B33" s="92"/>
      <c r="C33" s="92"/>
      <c r="D33" s="92"/>
      <c r="E33" s="94"/>
      <c r="F33" s="96" t="s">
        <v>217</v>
      </c>
      <c r="G33" s="94"/>
      <c r="H33" s="94"/>
      <c r="I33" s="94">
        <v>2</v>
      </c>
      <c r="J33" s="107">
        <v>6</v>
      </c>
      <c r="K33" s="94"/>
      <c r="L33" s="94"/>
      <c r="M33" s="94"/>
      <c r="N33" s="94"/>
      <c r="O33" s="94"/>
      <c r="P33" s="94"/>
      <c r="Q33" s="94"/>
      <c r="R33" s="2"/>
      <c r="S33" s="2"/>
    </row>
    <row r="34" spans="2:19" ht="15.75" x14ac:dyDescent="0.25">
      <c r="B34" s="105" t="s">
        <v>218</v>
      </c>
      <c r="C34" s="2"/>
      <c r="D34" s="2"/>
      <c r="E34" s="4"/>
      <c r="F34" s="108" t="s">
        <v>219</v>
      </c>
      <c r="G34" s="109">
        <v>10</v>
      </c>
      <c r="H34" s="94" t="s">
        <v>220</v>
      </c>
      <c r="I34" s="94">
        <v>3</v>
      </c>
      <c r="J34" s="96" t="s">
        <v>221</v>
      </c>
      <c r="K34" s="94"/>
      <c r="L34" s="94"/>
      <c r="M34" s="94"/>
      <c r="N34" s="94"/>
      <c r="O34" s="94"/>
      <c r="P34" s="94"/>
      <c r="Q34" s="94"/>
      <c r="R34" s="2"/>
      <c r="S34" s="2"/>
    </row>
    <row r="35" spans="2:19" ht="16.5" thickBot="1" x14ac:dyDescent="0.3">
      <c r="B35" s="110"/>
      <c r="C35" s="75" t="s">
        <v>13</v>
      </c>
      <c r="D35" s="92"/>
      <c r="E35" s="4"/>
      <c r="F35" s="108" t="s">
        <v>6</v>
      </c>
      <c r="G35" s="109">
        <v>6</v>
      </c>
      <c r="H35" s="94" t="s">
        <v>222</v>
      </c>
      <c r="I35" s="94">
        <v>4</v>
      </c>
      <c r="J35" s="96" t="s">
        <v>214</v>
      </c>
      <c r="K35" s="94"/>
      <c r="L35" s="94"/>
      <c r="M35" s="94"/>
      <c r="N35" s="94"/>
      <c r="O35" s="94"/>
      <c r="P35" s="94"/>
      <c r="Q35" s="94"/>
      <c r="R35" s="2"/>
      <c r="S35" s="2"/>
    </row>
    <row r="36" spans="2:19" ht="16.5" thickBot="1" x14ac:dyDescent="0.3">
      <c r="B36" s="24" t="s">
        <v>223</v>
      </c>
      <c r="C36" s="111">
        <v>10</v>
      </c>
      <c r="D36" s="105" t="s">
        <v>220</v>
      </c>
      <c r="E36" s="4"/>
      <c r="F36" s="112" t="s">
        <v>224</v>
      </c>
      <c r="G36" s="113" t="s">
        <v>225</v>
      </c>
      <c r="H36" s="92"/>
      <c r="I36" s="94">
        <v>5</v>
      </c>
      <c r="J36" s="96" t="s">
        <v>226</v>
      </c>
      <c r="K36" s="94"/>
      <c r="L36" s="94"/>
      <c r="M36" s="94"/>
      <c r="N36" s="94"/>
      <c r="O36" s="94"/>
      <c r="P36" s="94"/>
      <c r="Q36" s="94"/>
      <c r="R36" s="2"/>
      <c r="S36" s="2"/>
    </row>
    <row r="37" spans="2:19" ht="16.5" thickBot="1" x14ac:dyDescent="0.3">
      <c r="B37" s="24" t="s">
        <v>227</v>
      </c>
      <c r="C37" s="114">
        <v>6</v>
      </c>
      <c r="D37" s="105" t="s">
        <v>220</v>
      </c>
      <c r="E37" s="94"/>
      <c r="F37" s="112" t="s">
        <v>228</v>
      </c>
      <c r="G37" s="115">
        <f>C37/C36</f>
        <v>0.6</v>
      </c>
      <c r="H37" s="92" t="s">
        <v>229</v>
      </c>
      <c r="I37" s="94">
        <v>6</v>
      </c>
      <c r="J37" s="96" t="s">
        <v>230</v>
      </c>
      <c r="K37" s="94"/>
      <c r="L37" s="94"/>
      <c r="M37" s="94"/>
      <c r="N37" s="94"/>
      <c r="O37" s="94"/>
      <c r="P37" s="94"/>
      <c r="Q37" s="94"/>
      <c r="R37" s="2"/>
      <c r="S37" s="2"/>
    </row>
    <row r="38" spans="2:19" ht="15.75" x14ac:dyDescent="0.25">
      <c r="B38" s="93"/>
      <c r="C38" s="75" t="s">
        <v>30</v>
      </c>
      <c r="D38" s="92"/>
      <c r="E38" s="94"/>
      <c r="F38" s="112" t="s">
        <v>231</v>
      </c>
      <c r="G38" s="113" t="s">
        <v>232</v>
      </c>
      <c r="H38" s="92"/>
      <c r="I38" s="94">
        <v>7</v>
      </c>
      <c r="J38" s="107">
        <v>2</v>
      </c>
      <c r="K38" s="94"/>
      <c r="L38" s="94"/>
      <c r="M38" s="94"/>
      <c r="N38" s="94"/>
      <c r="O38" s="94"/>
      <c r="P38" s="94"/>
      <c r="Q38" s="94"/>
      <c r="R38" s="2"/>
      <c r="S38" s="2"/>
    </row>
    <row r="39" spans="2:19" ht="16.5" thickBot="1" x14ac:dyDescent="0.3">
      <c r="B39" s="24" t="s">
        <v>233</v>
      </c>
      <c r="C39" s="1" t="s">
        <v>234</v>
      </c>
      <c r="D39" s="105"/>
      <c r="E39" s="94"/>
      <c r="F39" s="93" t="s">
        <v>228</v>
      </c>
      <c r="G39" s="116">
        <f>ATAN(C37/C36)</f>
        <v>0.54041950027058416</v>
      </c>
      <c r="H39" s="92" t="s">
        <v>235</v>
      </c>
      <c r="I39" s="94">
        <v>8</v>
      </c>
      <c r="J39" s="96" t="s">
        <v>202</v>
      </c>
      <c r="K39" s="94"/>
      <c r="L39" s="94"/>
      <c r="M39" s="94"/>
      <c r="N39" s="94"/>
      <c r="O39" s="94"/>
      <c r="P39" s="94"/>
      <c r="Q39" s="94"/>
      <c r="R39" s="2"/>
      <c r="S39" s="2"/>
    </row>
    <row r="40" spans="2:19" ht="16.5" thickBot="1" x14ac:dyDescent="0.3">
      <c r="B40" s="117" t="s">
        <v>228</v>
      </c>
      <c r="C40" s="118">
        <f>( C36^2 + C37^2 )^(1/2)</f>
        <v>11.661903789690601</v>
      </c>
      <c r="D40" s="105" t="s">
        <v>220</v>
      </c>
      <c r="E40" s="94"/>
      <c r="F40" s="112" t="s">
        <v>236</v>
      </c>
      <c r="G40" s="101" t="s">
        <v>237</v>
      </c>
      <c r="H40" s="110" t="s">
        <v>32</v>
      </c>
      <c r="I40" s="94">
        <v>9</v>
      </c>
      <c r="J40" s="109">
        <v>10</v>
      </c>
      <c r="K40" s="94"/>
      <c r="L40" s="94"/>
      <c r="M40" s="94"/>
      <c r="N40" s="94"/>
      <c r="O40" s="94"/>
      <c r="P40" s="94"/>
      <c r="Q40" s="94"/>
      <c r="R40" s="2"/>
      <c r="S40" s="2"/>
    </row>
    <row r="41" spans="2:19" ht="16.5" thickBot="1" x14ac:dyDescent="0.3">
      <c r="B41" s="24" t="s">
        <v>238</v>
      </c>
      <c r="C41" s="105" t="s">
        <v>239</v>
      </c>
      <c r="D41" s="105"/>
      <c r="E41" s="94"/>
      <c r="F41" s="112" t="s">
        <v>231</v>
      </c>
      <c r="G41" s="119" t="s">
        <v>240</v>
      </c>
      <c r="H41" s="92"/>
      <c r="I41" s="94">
        <v>10</v>
      </c>
      <c r="J41" s="109">
        <v>6</v>
      </c>
      <c r="K41" s="94"/>
      <c r="L41" s="94"/>
      <c r="M41" s="94"/>
      <c r="N41" s="94"/>
      <c r="O41" s="94"/>
      <c r="P41" s="94"/>
      <c r="Q41" s="94"/>
      <c r="R41" s="2"/>
      <c r="S41" s="2"/>
    </row>
    <row r="42" spans="2:19" ht="16.5" thickBot="1" x14ac:dyDescent="0.3">
      <c r="B42" s="24" t="s">
        <v>228</v>
      </c>
      <c r="C42" s="120">
        <f>57.3 * ATAN(C37 / C36)</f>
        <v>30.966037365504469</v>
      </c>
      <c r="D42" s="105" t="s">
        <v>162</v>
      </c>
      <c r="E42" s="94"/>
      <c r="F42" s="93" t="s">
        <v>228</v>
      </c>
      <c r="G42" s="119">
        <f>57.3*G39</f>
        <v>30.966037365504469</v>
      </c>
      <c r="H42" s="92" t="s">
        <v>32</v>
      </c>
      <c r="I42" s="94"/>
      <c r="J42" s="94"/>
      <c r="K42" s="94"/>
      <c r="L42" s="94"/>
      <c r="M42" s="94"/>
      <c r="N42" s="94"/>
      <c r="O42" s="94"/>
      <c r="P42" s="94"/>
      <c r="Q42" s="94"/>
      <c r="R42" s="2"/>
      <c r="S42" s="2"/>
    </row>
    <row r="43" spans="2:19" ht="15" x14ac:dyDescent="0.2">
      <c r="B43" s="92"/>
      <c r="C43" s="92"/>
      <c r="D43" s="92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2"/>
      <c r="S43" s="2"/>
    </row>
    <row r="44" spans="2:19" ht="15.75" x14ac:dyDescent="0.25">
      <c r="B44" s="105" t="s">
        <v>241</v>
      </c>
      <c r="C44" s="92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2"/>
      <c r="S44" s="2"/>
    </row>
    <row r="45" spans="2:19" ht="15.75" x14ac:dyDescent="0.25">
      <c r="B45" s="113" t="s">
        <v>242</v>
      </c>
      <c r="C45" s="92"/>
      <c r="D45" s="93"/>
      <c r="E45" s="98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2"/>
      <c r="S45" s="2"/>
    </row>
    <row r="46" spans="2:19" ht="15.75" x14ac:dyDescent="0.25">
      <c r="B46" s="113" t="s">
        <v>243</v>
      </c>
      <c r="C46" s="92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2"/>
      <c r="S46" s="2"/>
    </row>
    <row r="47" spans="2:19" ht="15.75" x14ac:dyDescent="0.25">
      <c r="B47" s="113" t="s">
        <v>244</v>
      </c>
      <c r="C47" s="92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2"/>
      <c r="S47" s="2"/>
    </row>
    <row r="48" spans="2:19" ht="15.75" x14ac:dyDescent="0.25">
      <c r="B48" s="113" t="s">
        <v>245</v>
      </c>
      <c r="C48" s="92"/>
      <c r="D48" s="121"/>
      <c r="E48" s="94"/>
      <c r="F48" s="94"/>
      <c r="G48" s="108"/>
      <c r="H48" s="107"/>
      <c r="I48" s="94"/>
      <c r="J48" s="94"/>
      <c r="K48" s="94"/>
      <c r="L48" s="94"/>
      <c r="M48" s="94"/>
      <c r="N48" s="94"/>
      <c r="O48" s="94"/>
      <c r="P48" s="94"/>
      <c r="Q48" s="94"/>
      <c r="R48" s="2"/>
      <c r="S48" s="2"/>
    </row>
    <row r="49" spans="2:19" ht="15.75" x14ac:dyDescent="0.25">
      <c r="B49" s="92"/>
      <c r="C49" s="92"/>
      <c r="D49" s="92"/>
      <c r="E49" s="94"/>
      <c r="F49" s="94"/>
      <c r="G49" s="108"/>
      <c r="H49" s="107"/>
      <c r="I49" s="94"/>
      <c r="J49" s="94"/>
      <c r="K49" s="94"/>
      <c r="L49" s="94"/>
      <c r="M49" s="94"/>
      <c r="N49" s="94"/>
      <c r="O49" s="94"/>
      <c r="P49" s="94"/>
      <c r="Q49" s="94"/>
      <c r="R49" s="2"/>
      <c r="S49" s="2"/>
    </row>
    <row r="50" spans="2:19" ht="15.75" x14ac:dyDescent="0.25">
      <c r="B50" s="92"/>
      <c r="C50" s="92"/>
      <c r="D50" s="93"/>
      <c r="E50" s="122"/>
      <c r="F50" s="123"/>
      <c r="G50" s="96"/>
      <c r="H50" s="107"/>
      <c r="I50" s="94"/>
      <c r="J50" s="94"/>
      <c r="K50" s="94"/>
      <c r="L50" s="94"/>
      <c r="M50" s="94"/>
      <c r="N50" s="94"/>
      <c r="O50" s="94"/>
      <c r="P50" s="94"/>
      <c r="Q50" s="94"/>
      <c r="R50" s="2"/>
      <c r="S50" s="2"/>
    </row>
    <row r="51" spans="2:19" ht="15" x14ac:dyDescent="0.2">
      <c r="B51" s="92"/>
      <c r="C51" s="92"/>
      <c r="D51" s="92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2"/>
      <c r="S51" s="2"/>
    </row>
    <row r="52" spans="2:19" ht="15" x14ac:dyDescent="0.2">
      <c r="B52" s="92"/>
      <c r="C52" s="92"/>
      <c r="D52" s="92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2"/>
      <c r="S52" s="2"/>
    </row>
    <row r="53" spans="2:19" ht="15" x14ac:dyDescent="0.2">
      <c r="B53" s="92"/>
      <c r="C53" s="92"/>
      <c r="D53" s="92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2"/>
      <c r="S53" s="2"/>
    </row>
    <row r="54" spans="2:19" ht="15" x14ac:dyDescent="0.2">
      <c r="B54" s="92"/>
      <c r="C54" s="92"/>
      <c r="D54" s="92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2"/>
      <c r="S54" s="2"/>
    </row>
    <row r="55" spans="2:19" ht="15" x14ac:dyDescent="0.2">
      <c r="B55" s="92"/>
      <c r="C55" s="92"/>
      <c r="D55" s="92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2"/>
      <c r="S55" s="2"/>
    </row>
    <row r="56" spans="2:19" ht="15" x14ac:dyDescent="0.2">
      <c r="B56" s="92"/>
      <c r="C56" s="92"/>
      <c r="D56" s="92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2"/>
      <c r="S56" s="2"/>
    </row>
    <row r="57" spans="2:19" ht="15" x14ac:dyDescent="0.2">
      <c r="B57" s="92"/>
      <c r="C57" s="92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2"/>
      <c r="S57" s="2"/>
    </row>
    <row r="58" spans="2:19" ht="15" x14ac:dyDescent="0.2"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2"/>
      <c r="S58" s="2"/>
    </row>
    <row r="59" spans="2:19" ht="15.75" x14ac:dyDescent="0.25">
      <c r="B59" s="101" t="s">
        <v>246</v>
      </c>
      <c r="C59" s="92"/>
      <c r="D59" s="93"/>
      <c r="E59" s="94"/>
      <c r="F59" s="9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2:19" ht="1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2:19" ht="15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2:19" ht="15" x14ac:dyDescent="0.2">
      <c r="B62" s="2"/>
      <c r="C62" s="2" t="s">
        <v>247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2:19" ht="15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Conveyor Power</vt:lpstr>
      <vt:lpstr>Conveyor Dimensions</vt:lpstr>
      <vt:lpstr>Feeder &amp; Mixers</vt:lpstr>
      <vt:lpstr>Math Tools</vt:lpstr>
    </vt:vector>
  </TitlesOfParts>
  <Company>THINC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Andrew</dc:creator>
  <cp:lastModifiedBy>John Andrew</cp:lastModifiedBy>
  <cp:lastPrinted>2008-11-16T23:14:56Z</cp:lastPrinted>
  <dcterms:created xsi:type="dcterms:W3CDTF">2007-07-03T01:42:00Z</dcterms:created>
  <dcterms:modified xsi:type="dcterms:W3CDTF">2022-12-02T15:41:00Z</dcterms:modified>
</cp:coreProperties>
</file>