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X:\2_Departments\2_Engineering\Six Sigma Tools\"/>
    </mc:Choice>
  </mc:AlternateContent>
  <bookViews>
    <workbookView xWindow="15" yWindow="-855" windowWidth="13830" windowHeight="9825" activeTab="2"/>
  </bookViews>
  <sheets>
    <sheet name="DEFECTS" sheetId="1" r:id="rId1"/>
    <sheet name="DATA" sheetId="14" r:id="rId2"/>
    <sheet name="SAMPLES" sheetId="2" r:id="rId3"/>
    <sheet name="MATH TOOLS" sheetId="7" r:id="rId4"/>
    <sheet name="HYPOTHESIS" sheetId="12" r:id="rId5"/>
    <sheet name="CHI-SQUARE" sheetId="11" r:id="rId6"/>
    <sheet name="ANNOVA" sheetId="13" r:id="rId7"/>
    <sheet name="CORRELATION" sheetId="6" r:id="rId8"/>
    <sheet name="Blank Sheet1" sheetId="10" r:id="rId9"/>
    <sheet name="Blank Sheet2" sheetId="4" r:id="rId10"/>
  </sheets>
  <calcPr calcId="152511"/>
</workbook>
</file>

<file path=xl/calcChain.xml><?xml version="1.0" encoding="utf-8"?>
<calcChain xmlns="http://schemas.openxmlformats.org/spreadsheetml/2006/main">
  <c r="D472" i="2" l="1"/>
  <c r="D186" i="2"/>
  <c r="E91" i="2"/>
  <c r="E97" i="2"/>
  <c r="E93" i="2"/>
  <c r="E89" i="2"/>
  <c r="E88" i="2"/>
  <c r="E85" i="2"/>
  <c r="F81" i="2"/>
  <c r="F78" i="2"/>
  <c r="F79" i="2"/>
  <c r="F80" i="2"/>
  <c r="F77" i="2"/>
  <c r="D127" i="2"/>
  <c r="D125" i="2"/>
  <c r="E95" i="2" l="1"/>
  <c r="I219" i="13"/>
  <c r="I218" i="13"/>
  <c r="I220" i="13" s="1"/>
  <c r="M214" i="13"/>
  <c r="L214" i="13"/>
  <c r="K214" i="13"/>
  <c r="G214" i="13"/>
  <c r="M213" i="13"/>
  <c r="L213" i="13"/>
  <c r="K213" i="13"/>
  <c r="G213" i="13"/>
  <c r="M212" i="13"/>
  <c r="L212" i="13"/>
  <c r="K212" i="13"/>
  <c r="G212" i="13"/>
  <c r="M211" i="13"/>
  <c r="L211" i="13"/>
  <c r="K211" i="13"/>
  <c r="G211" i="13"/>
  <c r="M210" i="13"/>
  <c r="L210" i="13"/>
  <c r="K210" i="13"/>
  <c r="G210" i="13"/>
  <c r="M209" i="13"/>
  <c r="L209" i="13"/>
  <c r="K209" i="13"/>
  <c r="G209" i="13"/>
  <c r="M208" i="13"/>
  <c r="L208" i="13"/>
  <c r="K208" i="13"/>
  <c r="G208" i="13"/>
  <c r="M207" i="13"/>
  <c r="L207" i="13"/>
  <c r="K207" i="13"/>
  <c r="G207" i="13"/>
  <c r="M206" i="13"/>
  <c r="L206" i="13"/>
  <c r="K206" i="13"/>
  <c r="G206" i="13"/>
  <c r="M205" i="13"/>
  <c r="H219" i="13" s="1"/>
  <c r="J219" i="13" s="1"/>
  <c r="L205" i="13"/>
  <c r="H218" i="13" s="1"/>
  <c r="K205" i="13"/>
  <c r="G205" i="13"/>
  <c r="H220" i="13" l="1"/>
  <c r="J218" i="13"/>
  <c r="K218" i="13" s="1"/>
  <c r="L218" i="13" s="1"/>
  <c r="C322" i="2" l="1"/>
  <c r="D81" i="2" l="1"/>
  <c r="E77" i="2"/>
  <c r="E78" i="2"/>
  <c r="E79" i="2"/>
  <c r="E80" i="2"/>
  <c r="D237" i="2"/>
  <c r="D238" i="2"/>
  <c r="D200" i="2"/>
  <c r="D215" i="2"/>
  <c r="D201" i="2"/>
  <c r="D116" i="2"/>
  <c r="F116" i="2"/>
  <c r="D117" i="2"/>
  <c r="E117" i="2"/>
  <c r="D118" i="2"/>
  <c r="F118" i="2"/>
  <c r="D119" i="2"/>
  <c r="E119" i="2"/>
  <c r="D120" i="2"/>
  <c r="F120" i="2"/>
  <c r="C248" i="12"/>
  <c r="D250" i="12"/>
  <c r="N254" i="12"/>
  <c r="L248" i="12"/>
  <c r="M250" i="12"/>
  <c r="C280" i="7"/>
  <c r="C282" i="7"/>
  <c r="C284" i="7"/>
  <c r="C283" i="7"/>
  <c r="C287" i="7"/>
  <c r="C269" i="7"/>
  <c r="F267" i="7"/>
  <c r="C268" i="7"/>
  <c r="C267" i="7"/>
  <c r="C272" i="7"/>
  <c r="C265" i="7"/>
  <c r="C85" i="7"/>
  <c r="C86" i="7"/>
  <c r="C33" i="7"/>
  <c r="C34" i="7"/>
  <c r="C46" i="7"/>
  <c r="C47" i="7"/>
  <c r="C80" i="7"/>
  <c r="C82" i="7" s="1"/>
  <c r="C83" i="7" s="1"/>
  <c r="C78" i="7"/>
  <c r="C788" i="2"/>
  <c r="C790" i="2"/>
  <c r="C786" i="2"/>
  <c r="C765" i="2"/>
  <c r="C767" i="2"/>
  <c r="C763" i="2"/>
  <c r="B569" i="2"/>
  <c r="D213" i="2"/>
  <c r="D246" i="2"/>
  <c r="D236" i="2"/>
  <c r="D248" i="2" s="1"/>
  <c r="C121" i="2"/>
  <c r="E169" i="1"/>
  <c r="C747" i="2"/>
  <c r="C749" i="2"/>
  <c r="C730" i="2"/>
  <c r="C732" i="2"/>
  <c r="F266" i="7"/>
  <c r="F269" i="7"/>
  <c r="F270" i="7"/>
  <c r="F265" i="7"/>
  <c r="E357" i="12"/>
  <c r="E306" i="12"/>
  <c r="E304" i="12"/>
  <c r="E295" i="12"/>
  <c r="E293" i="12"/>
  <c r="E254" i="12"/>
  <c r="H192" i="13"/>
  <c r="G192" i="13"/>
  <c r="F192" i="13"/>
  <c r="H91" i="13"/>
  <c r="G91" i="13"/>
  <c r="F91" i="13"/>
  <c r="F249" i="11"/>
  <c r="C234" i="11"/>
  <c r="G284" i="11"/>
  <c r="G283" i="11"/>
  <c r="G288" i="11"/>
  <c r="G290" i="11"/>
  <c r="G296" i="11"/>
  <c r="G298" i="11"/>
  <c r="F299" i="11"/>
  <c r="C289" i="11"/>
  <c r="C284" i="11"/>
  <c r="G234" i="11"/>
  <c r="G240" i="11"/>
  <c r="G242" i="11"/>
  <c r="G248" i="11"/>
  <c r="C239" i="11"/>
  <c r="C223" i="11"/>
  <c r="F193" i="11"/>
  <c r="C195" i="11"/>
  <c r="F194" i="11"/>
  <c r="D195" i="11"/>
  <c r="E195" i="11"/>
  <c r="C174" i="11"/>
  <c r="F140" i="11"/>
  <c r="F142" i="11"/>
  <c r="C142" i="11"/>
  <c r="F141" i="11"/>
  <c r="C147" i="11"/>
  <c r="D142" i="11"/>
  <c r="D147" i="11"/>
  <c r="D164" i="11"/>
  <c r="E142" i="11"/>
  <c r="E75" i="11"/>
  <c r="E76" i="11"/>
  <c r="E78" i="11"/>
  <c r="C81" i="11"/>
  <c r="E77" i="11"/>
  <c r="C78" i="11"/>
  <c r="D78" i="11"/>
  <c r="D483" i="2"/>
  <c r="D484" i="2"/>
  <c r="D100" i="12"/>
  <c r="H98" i="12"/>
  <c r="H99" i="12"/>
  <c r="D473" i="2"/>
  <c r="C320" i="2"/>
  <c r="D91" i="12"/>
  <c r="H89" i="12"/>
  <c r="H90" i="12"/>
  <c r="C44" i="7"/>
  <c r="C31" i="7"/>
  <c r="H429" i="2"/>
  <c r="C429" i="2"/>
  <c r="E429" i="2"/>
  <c r="F429" i="2"/>
  <c r="G429" i="2"/>
  <c r="D429" i="2"/>
  <c r="C282" i="2"/>
  <c r="B123" i="1"/>
  <c r="B124" i="1" s="1"/>
  <c r="D250" i="2"/>
  <c r="D217" i="2"/>
  <c r="D202" i="2"/>
  <c r="C81" i="2"/>
  <c r="E121" i="1"/>
  <c r="E125" i="1"/>
  <c r="E126" i="1"/>
  <c r="E123" i="1"/>
  <c r="B121" i="1"/>
  <c r="B169" i="1"/>
  <c r="G247" i="11"/>
  <c r="G245" i="11"/>
  <c r="G241" i="11"/>
  <c r="G239" i="11"/>
  <c r="G237" i="11"/>
  <c r="G233" i="11"/>
  <c r="G297" i="11"/>
  <c r="G295" i="11"/>
  <c r="G291" i="11"/>
  <c r="G289" i="11"/>
  <c r="G287" i="11"/>
  <c r="E120" i="2"/>
  <c r="E118" i="2"/>
  <c r="E121" i="2" s="1"/>
  <c r="E116" i="2"/>
  <c r="D121" i="2"/>
  <c r="C164" i="11"/>
  <c r="F164" i="11"/>
  <c r="E147" i="11"/>
  <c r="E164" i="11"/>
  <c r="E146" i="11"/>
  <c r="M229" i="12"/>
  <c r="M237" i="12"/>
  <c r="M245" i="12"/>
  <c r="D232" i="12"/>
  <c r="D240" i="12"/>
  <c r="M228" i="12"/>
  <c r="M236" i="12"/>
  <c r="M244" i="12"/>
  <c r="D233" i="12"/>
  <c r="D241" i="12"/>
  <c r="D238" i="12"/>
  <c r="D231" i="12"/>
  <c r="M231" i="12"/>
  <c r="M239" i="12"/>
  <c r="M247" i="12"/>
  <c r="D234" i="12"/>
  <c r="D242" i="12"/>
  <c r="M230" i="12"/>
  <c r="M238" i="12"/>
  <c r="M246" i="12"/>
  <c r="D235" i="12"/>
  <c r="D243" i="12"/>
  <c r="M233" i="12"/>
  <c r="M241" i="12"/>
  <c r="D228" i="12"/>
  <c r="D236" i="12"/>
  <c r="D244" i="12"/>
  <c r="M232" i="12"/>
  <c r="M240" i="12"/>
  <c r="D229" i="12"/>
  <c r="D237" i="12"/>
  <c r="D245" i="12"/>
  <c r="M243" i="12"/>
  <c r="D246" i="12"/>
  <c r="M234" i="12"/>
  <c r="D239" i="12"/>
  <c r="M235" i="12"/>
  <c r="D230" i="12"/>
  <c r="M242" i="12"/>
  <c r="D247" i="12"/>
  <c r="D146" i="11"/>
  <c r="C146" i="11"/>
  <c r="C199" i="11"/>
  <c r="F119" i="2"/>
  <c r="G285" i="11"/>
  <c r="G299" i="11"/>
  <c r="C286" i="11"/>
  <c r="G293" i="11"/>
  <c r="G235" i="11"/>
  <c r="G249" i="11"/>
  <c r="C236" i="11"/>
  <c r="G243" i="11"/>
  <c r="F195" i="11"/>
  <c r="E199" i="11"/>
  <c r="E214" i="11"/>
  <c r="G246" i="11"/>
  <c r="G238" i="11"/>
  <c r="G294" i="11"/>
  <c r="G286" i="11"/>
  <c r="F117" i="2"/>
  <c r="G244" i="11"/>
  <c r="G236" i="11"/>
  <c r="G292" i="11"/>
  <c r="C247" i="11"/>
  <c r="C245" i="11"/>
  <c r="C237" i="11"/>
  <c r="C297" i="11"/>
  <c r="C295" i="11"/>
  <c r="C287" i="11"/>
  <c r="C148" i="11"/>
  <c r="C163" i="11"/>
  <c r="F146" i="11"/>
  <c r="M248" i="12"/>
  <c r="M252" i="12"/>
  <c r="M253" i="12"/>
  <c r="N255" i="12"/>
  <c r="D248" i="12"/>
  <c r="D252" i="12"/>
  <c r="D253" i="12"/>
  <c r="E255" i="12"/>
  <c r="E163" i="11"/>
  <c r="E165" i="11"/>
  <c r="E148" i="11"/>
  <c r="C214" i="11"/>
  <c r="D198" i="11"/>
  <c r="E198" i="11"/>
  <c r="C198" i="11"/>
  <c r="D199" i="11"/>
  <c r="D214" i="11"/>
  <c r="D148" i="11"/>
  <c r="D163" i="11"/>
  <c r="D165" i="11"/>
  <c r="F147" i="11"/>
  <c r="C200" i="11"/>
  <c r="C213" i="11"/>
  <c r="F198" i="11"/>
  <c r="F214" i="11"/>
  <c r="E200" i="11"/>
  <c r="E213" i="11"/>
  <c r="E215" i="11"/>
  <c r="F148" i="11"/>
  <c r="F199" i="11"/>
  <c r="D200" i="11"/>
  <c r="D213" i="11"/>
  <c r="D215" i="11"/>
  <c r="F163" i="11"/>
  <c r="F165" i="11"/>
  <c r="C167" i="11"/>
  <c r="C165" i="11"/>
  <c r="F200" i="11"/>
  <c r="C215" i="11"/>
  <c r="F213" i="11"/>
  <c r="F215" i="11"/>
  <c r="C217" i="11"/>
  <c r="F121" i="2" l="1"/>
  <c r="D128" i="2"/>
  <c r="E81" i="2"/>
  <c r="D130" i="2" l="1"/>
  <c r="D132" i="2"/>
  <c r="D134" i="2" s="1"/>
  <c r="D136" i="2" l="1"/>
</calcChain>
</file>

<file path=xl/sharedStrings.xml><?xml version="1.0" encoding="utf-8"?>
<sst xmlns="http://schemas.openxmlformats.org/spreadsheetml/2006/main" count="761" uniqueCount="334">
  <si>
    <t>John Andrew P.E.</t>
  </si>
  <si>
    <t>EXCEL 6-SIGMA QUALITY TOOLS   Part-2</t>
  </si>
  <si>
    <t>CALCULATE Z SCORE</t>
  </si>
  <si>
    <t>CALCULATE SIGMA</t>
  </si>
  <si>
    <t>Input</t>
  </si>
  <si>
    <t>Sigma =</t>
  </si>
  <si>
    <t>Z Score,  Z =</t>
  </si>
  <si>
    <t>USL =</t>
  </si>
  <si>
    <t>Mean =</t>
  </si>
  <si>
    <t>Calculation</t>
  </si>
  <si>
    <t>( USL - Mean ) / Sigma</t>
  </si>
  <si>
    <t>( USL - Mean ) / Z</t>
  </si>
  <si>
    <t>Short Term Z =</t>
  </si>
  <si>
    <r>
      <t>Long Term Z</t>
    </r>
    <r>
      <rPr>
        <b/>
        <vertAlign val="subscript"/>
        <sz val="10"/>
        <rFont val="Arial"/>
        <family val="2"/>
      </rPr>
      <t>LT</t>
    </r>
    <r>
      <rPr>
        <b/>
        <sz val="10"/>
        <rFont val="Arial"/>
        <family val="2"/>
      </rPr>
      <t xml:space="preserve"> =</t>
    </r>
  </si>
  <si>
    <t>Calculations</t>
  </si>
  <si>
    <t>Less than USL =</t>
  </si>
  <si>
    <t>NORMSDIST( Z )</t>
  </si>
  <si>
    <r>
      <t>Short Term Z</t>
    </r>
    <r>
      <rPr>
        <b/>
        <vertAlign val="subscript"/>
        <sz val="10"/>
        <rFont val="Arial"/>
        <family val="2"/>
      </rPr>
      <t>ST</t>
    </r>
    <r>
      <rPr>
        <b/>
        <sz val="10"/>
        <rFont val="Arial"/>
        <family val="2"/>
      </rPr>
      <t xml:space="preserve"> =</t>
    </r>
  </si>
  <si>
    <r>
      <t>Z</t>
    </r>
    <r>
      <rPr>
        <b/>
        <vertAlign val="subscript"/>
        <sz val="10"/>
        <rFont val="Arial"/>
        <family val="2"/>
      </rPr>
      <t>LT</t>
    </r>
    <r>
      <rPr>
        <b/>
        <sz val="10"/>
        <rFont val="Arial"/>
        <family val="2"/>
      </rPr>
      <t xml:space="preserve"> + 1.5</t>
    </r>
  </si>
  <si>
    <t>=</t>
  </si>
  <si>
    <t xml:space="preserve"> =</t>
  </si>
  <si>
    <t>Exceeding USL =</t>
  </si>
  <si>
    <t>1- NORMSDIST( Z )</t>
  </si>
  <si>
    <r>
      <t xml:space="preserve">Defects per Million Opportunities, </t>
    </r>
    <r>
      <rPr>
        <b/>
        <sz val="10"/>
        <rFont val="Arial"/>
        <family val="2"/>
      </rPr>
      <t>DPMO</t>
    </r>
  </si>
  <si>
    <t>Long Term</t>
  </si>
  <si>
    <t>CALCULATE LONG AND SHORT TERM PROBABILITIES OF DEFECTS</t>
  </si>
  <si>
    <t>Short Term DPMO =</t>
  </si>
  <si>
    <t xml:space="preserve"> </t>
  </si>
  <si>
    <t>Less than USL, P(Z)  =</t>
  </si>
  <si>
    <t>Exceeding USL, P(1 - Z) =</t>
  </si>
  <si>
    <t>X</t>
  </si>
  <si>
    <t>P(X)</t>
  </si>
  <si>
    <t>X*P(X)</t>
  </si>
  <si>
    <t>X^2*P(X)</t>
  </si>
  <si>
    <t>S =</t>
  </si>
  <si>
    <r>
      <t xml:space="preserve">Total Population Sigma, </t>
    </r>
    <r>
      <rPr>
        <sz val="10"/>
        <rFont val="Arial"/>
        <family val="2"/>
      </rPr>
      <t>σ</t>
    </r>
    <r>
      <rPr>
        <sz val="10"/>
        <rFont val="Arial"/>
        <family val="2"/>
      </rPr>
      <t xml:space="preserve"> =</t>
    </r>
  </si>
  <si>
    <t>Totals &gt;</t>
  </si>
  <si>
    <t>Sample Mean, MuS =</t>
  </si>
  <si>
    <r>
      <t xml:space="preserve"> Σ X</t>
    </r>
    <r>
      <rPr>
        <vertAlign val="superscript"/>
        <sz val="10"/>
        <rFont val="Arial"/>
        <family val="2"/>
      </rPr>
      <t>2</t>
    </r>
    <r>
      <rPr>
        <sz val="10"/>
        <rFont val="Arial"/>
        <family val="2"/>
      </rPr>
      <t>*P(X) - MuS</t>
    </r>
    <r>
      <rPr>
        <vertAlign val="superscript"/>
        <sz val="10"/>
        <rFont val="Arial"/>
        <family val="2"/>
      </rPr>
      <t>2</t>
    </r>
  </si>
  <si>
    <t>MuS =</t>
  </si>
  <si>
    <t xml:space="preserve">             Calculations</t>
  </si>
  <si>
    <t>Sample Z-Score, z =</t>
  </si>
  <si>
    <t xml:space="preserve">P(z&gt;USL) </t>
  </si>
  <si>
    <t xml:space="preserve">2 * P(z&gt;USL) </t>
  </si>
  <si>
    <r>
      <t xml:space="preserve">Total population standard deviation,  </t>
    </r>
    <r>
      <rPr>
        <sz val="10"/>
        <rFont val="Arial"/>
        <family val="2"/>
      </rPr>
      <t>σ</t>
    </r>
    <r>
      <rPr>
        <sz val="10"/>
        <rFont val="Arial"/>
        <family val="2"/>
      </rPr>
      <t xml:space="preserve"> =</t>
    </r>
  </si>
  <si>
    <t>Number of samples, n =</t>
  </si>
  <si>
    <t>σ / √ n</t>
  </si>
  <si>
    <t>Sample Deviation, S =</t>
  </si>
  <si>
    <t>Probability below LSL,  P(z&gt;USL) =</t>
  </si>
  <si>
    <t>Probability above USL,  P(z&gt;USL) =</t>
  </si>
  <si>
    <t>Confidence Interval,  CI =</t>
  </si>
  <si>
    <t>CI =</t>
  </si>
  <si>
    <t xml:space="preserve">1 - NORMSDIST( Z ) </t>
  </si>
  <si>
    <t>( 1 - CI ) / 2 =</t>
  </si>
  <si>
    <t>We are 90% confident that the sample mean, MuS is between 29.46 and 31.54</t>
  </si>
  <si>
    <t>Spread Sheet Method:</t>
  </si>
  <si>
    <t>1. Type in values for the input data.</t>
  </si>
  <si>
    <t>2. Excel will make the calculations.</t>
  </si>
  <si>
    <t>When using Excel's Goal Seek, unprotect the spread sheet by selecting:</t>
  </si>
  <si>
    <t xml:space="preserve">Drop down menu: Tools &gt; Protection &gt; Unprotect Sheet &gt; OK </t>
  </si>
  <si>
    <t>When Excel's Goal Seek is not needed, restore protection with:</t>
  </si>
  <si>
    <t xml:space="preserve">Drop down menu: Tools &gt; Protection &gt; Protect Sheet &gt; OK </t>
  </si>
  <si>
    <t xml:space="preserve">Excel's GOAL SEEK </t>
  </si>
  <si>
    <t>Number of Sigma's</t>
  </si>
  <si>
    <t>Variable 1</t>
  </si>
  <si>
    <t>Variable 2</t>
  </si>
  <si>
    <t>Mean</t>
  </si>
  <si>
    <t>Variance</t>
  </si>
  <si>
    <t>Observations</t>
  </si>
  <si>
    <t>Hypothesized Mean Difference</t>
  </si>
  <si>
    <t>df</t>
  </si>
  <si>
    <t>t Stat</t>
  </si>
  <si>
    <t>P(T&lt;=t) one-tail</t>
  </si>
  <si>
    <t>t Critical one-tail</t>
  </si>
  <si>
    <t>P(T&lt;=t) two-tail</t>
  </si>
  <si>
    <t>t Critical two-tail</t>
  </si>
  <si>
    <t>Z =</t>
  </si>
  <si>
    <t>Probability of less than USL =</t>
  </si>
  <si>
    <t>Probability of exceeding the USL,  P(&gt;USL) =</t>
  </si>
  <si>
    <t>Probability of outside USL &amp; LSL =</t>
  </si>
  <si>
    <t>2 * P(&gt;USL)</t>
  </si>
  <si>
    <t>1 - 2*( 1- NORMSDIST(Z) )</t>
  </si>
  <si>
    <t>Confidence Interval,  CI  =</t>
  </si>
  <si>
    <t>CI =P( LSL &gt; Z &gt; USL ) =</t>
  </si>
  <si>
    <t>df =</t>
  </si>
  <si>
    <t>n - 1</t>
  </si>
  <si>
    <r>
      <t>Sample Deviation for</t>
    </r>
    <r>
      <rPr>
        <b/>
        <sz val="10"/>
        <rFont val="Arial"/>
        <family val="2"/>
      </rPr>
      <t xml:space="preserve"> t </t>
    </r>
    <r>
      <rPr>
        <sz val="10"/>
        <rFont val="Arial"/>
        <family val="2"/>
      </rPr>
      <t>Distribution, S =</t>
    </r>
  </si>
  <si>
    <t>Number of Sample Values,  n =</t>
  </si>
  <si>
    <t>Number of sample Values, n =</t>
  </si>
  <si>
    <t>Sample Deviation, S Given: Total Population Sigma, σ and Number of Sample Values, n.</t>
  </si>
  <si>
    <t>V-1</t>
  </si>
  <si>
    <t>V-2</t>
  </si>
  <si>
    <t>Item</t>
  </si>
  <si>
    <t>t-Test: Two-Sample Assuming Equal Variances</t>
  </si>
  <si>
    <t>Pooled Variance</t>
  </si>
  <si>
    <t>Long Term DPMO =</t>
  </si>
  <si>
    <t xml:space="preserve">Sample </t>
  </si>
  <si>
    <t>Degrees of Freedom,  df =</t>
  </si>
  <si>
    <t>Less than Upper Spec Limit, USL =</t>
  </si>
  <si>
    <t>Exceeding Upper Spec Limit, USL =</t>
  </si>
  <si>
    <t>Column1</t>
  </si>
  <si>
    <t>Standard Error</t>
  </si>
  <si>
    <t>Median</t>
  </si>
  <si>
    <t>Mode</t>
  </si>
  <si>
    <t>Standard Deviation</t>
  </si>
  <si>
    <t>Sample Variance</t>
  </si>
  <si>
    <t>Kurtosis</t>
  </si>
  <si>
    <t>Skewness</t>
  </si>
  <si>
    <t>Range</t>
  </si>
  <si>
    <t>Minimum</t>
  </si>
  <si>
    <t>Maximum</t>
  </si>
  <si>
    <t>Sum</t>
  </si>
  <si>
    <t>Count</t>
  </si>
  <si>
    <t>Confidence Level(95.0%)</t>
  </si>
  <si>
    <t>Sample Variable Values</t>
  </si>
  <si>
    <t>Sample Variable Values x</t>
  </si>
  <si>
    <t>A</t>
  </si>
  <si>
    <t>B</t>
  </si>
  <si>
    <t>Array 1</t>
  </si>
  <si>
    <t>Array 2</t>
  </si>
  <si>
    <t>CORRELATION</t>
  </si>
  <si>
    <t>Temp              C Deg</t>
  </si>
  <si>
    <t>Variable   X</t>
  </si>
  <si>
    <t>Variable   Y</t>
  </si>
  <si>
    <t>Pressure     psig</t>
  </si>
  <si>
    <t>MATH TOOLS</t>
  </si>
  <si>
    <t>CHI-SQUARE DISTRIBUTION</t>
  </si>
  <si>
    <t>HYPOTHESIS TESTING</t>
  </si>
  <si>
    <t>Mu =</t>
  </si>
  <si>
    <t>1- NORMSDIST(Z)</t>
  </si>
  <si>
    <t xml:space="preserve"> α / 2 =</t>
  </si>
  <si>
    <t xml:space="preserve">( USL - Mu ) / σ </t>
  </si>
  <si>
    <t>Total Population Z-score, Z =</t>
  </si>
  <si>
    <t xml:space="preserve"> σ =</t>
  </si>
  <si>
    <r>
      <t xml:space="preserve">One tail α = 1, Two tail </t>
    </r>
    <r>
      <rPr>
        <sz val="10"/>
        <rFont val="Arial"/>
        <family val="2"/>
      </rPr>
      <t>α</t>
    </r>
    <r>
      <rPr>
        <sz val="10"/>
        <rFont val="Arial"/>
        <family val="2"/>
      </rPr>
      <t xml:space="preserve"> = 2: </t>
    </r>
  </si>
  <si>
    <t>t =</t>
  </si>
  <si>
    <t>TDIST(x,df,tails)</t>
  </si>
  <si>
    <t>Upper Specification Limit, USL =</t>
  </si>
  <si>
    <t>Lower Specification Limit, LSL =</t>
  </si>
  <si>
    <t>CONFIDENCE INTERVAL, CI GIVEN Z-SCORE FOR TOTAL POPULATION</t>
  </si>
  <si>
    <t>t DISTRIBUTION</t>
  </si>
  <si>
    <t>Error probability,  P(LSL &gt; z &gt; USL) =</t>
  </si>
  <si>
    <t>The graph above refers to the, "Small Sample Example".</t>
  </si>
  <si>
    <t>Area under the t Distribution  &gt;</t>
  </si>
  <si>
    <t xml:space="preserve">                        df      two tails &gt;</t>
  </si>
  <si>
    <t>ORGANIZING DATA</t>
  </si>
  <si>
    <t>Classes</t>
  </si>
  <si>
    <t>Frequency</t>
  </si>
  <si>
    <t>C</t>
  </si>
  <si>
    <t>D</t>
  </si>
  <si>
    <t>E</t>
  </si>
  <si>
    <t>F</t>
  </si>
  <si>
    <t>G</t>
  </si>
  <si>
    <t>Sorted</t>
  </si>
  <si>
    <t>Unsorted</t>
  </si>
  <si>
    <t>Weight</t>
  </si>
  <si>
    <t>100 to 125</t>
  </si>
  <si>
    <t>125 to 150</t>
  </si>
  <si>
    <t>150 to 175</t>
  </si>
  <si>
    <t>175 to 200</t>
  </si>
  <si>
    <t>200 to 225</t>
  </si>
  <si>
    <t>225 to 250</t>
  </si>
  <si>
    <t>Category</t>
  </si>
  <si>
    <t>o</t>
  </si>
  <si>
    <t>e</t>
  </si>
  <si>
    <t>(o - e)^2 / e</t>
  </si>
  <si>
    <r>
      <t>Σ[</t>
    </r>
    <r>
      <rPr>
        <b/>
        <sz val="10"/>
        <rFont val="Arial"/>
        <family val="2"/>
      </rPr>
      <t>(o - e)^2 / e]</t>
    </r>
  </si>
  <si>
    <t xml:space="preserve">Area Under the Tail of the Chi-Square Curve </t>
  </si>
  <si>
    <t>&lt; Significance α</t>
  </si>
  <si>
    <t>Row Total</t>
  </si>
  <si>
    <t>Column Total</t>
  </si>
  <si>
    <t>Expected e</t>
  </si>
  <si>
    <r>
      <t>Chi-Square, χ</t>
    </r>
    <r>
      <rPr>
        <b/>
        <vertAlign val="superscript"/>
        <sz val="10"/>
        <rFont val="Arial"/>
        <family val="2"/>
      </rPr>
      <t>2</t>
    </r>
  </si>
  <si>
    <t xml:space="preserve"> (r - 1) x (c - 1)</t>
  </si>
  <si>
    <t>Rows, r =</t>
  </si>
  <si>
    <t>Columns, c =</t>
  </si>
  <si>
    <r>
      <t>From table,  χ</t>
    </r>
    <r>
      <rPr>
        <b/>
        <vertAlign val="superscript"/>
        <sz val="10"/>
        <rFont val="Arial"/>
        <family val="2"/>
      </rPr>
      <t>2</t>
    </r>
    <r>
      <rPr>
        <b/>
        <sz val="10"/>
        <rFont val="Arial"/>
        <family val="2"/>
      </rPr>
      <t xml:space="preserve"> =</t>
    </r>
  </si>
  <si>
    <t>For α = 0.05</t>
  </si>
  <si>
    <t>Tablet</t>
  </si>
  <si>
    <t>T / n</t>
  </si>
  <si>
    <t>Sample:</t>
  </si>
  <si>
    <r>
      <t>Sample variance, s</t>
    </r>
    <r>
      <rPr>
        <vertAlign val="superscript"/>
        <sz val="10"/>
        <rFont val="Arial"/>
        <family val="2"/>
      </rPr>
      <t>2</t>
    </r>
    <r>
      <rPr>
        <sz val="10"/>
        <rFont val="Arial"/>
        <family val="2"/>
      </rPr>
      <t xml:space="preserve"> =</t>
    </r>
  </si>
  <si>
    <t>Mean, Mus =</t>
  </si>
  <si>
    <t>x</t>
  </si>
  <si>
    <r>
      <t>(x - Mus)</t>
    </r>
    <r>
      <rPr>
        <b/>
        <vertAlign val="superscript"/>
        <sz val="10"/>
        <rFont val="Arial"/>
        <family val="2"/>
      </rPr>
      <t>2</t>
    </r>
  </si>
  <si>
    <r>
      <t>Σ(x - Mus)</t>
    </r>
    <r>
      <rPr>
        <vertAlign val="superscript"/>
        <sz val="10"/>
        <rFont val="Arial"/>
        <family val="2"/>
      </rPr>
      <t>2</t>
    </r>
    <r>
      <rPr>
        <sz val="10"/>
        <rFont val="Arial"/>
        <family val="2"/>
      </rPr>
      <t xml:space="preserve"> / (n - 1)</t>
    </r>
  </si>
  <si>
    <t>Number of sample values, n =</t>
  </si>
  <si>
    <t>s =</t>
  </si>
  <si>
    <r>
      <t xml:space="preserve">Population total </t>
    </r>
    <r>
      <rPr>
        <b/>
        <sz val="10"/>
        <color indexed="10"/>
        <rFont val="Arial"/>
        <family val="2"/>
      </rPr>
      <t>Calculation</t>
    </r>
    <r>
      <rPr>
        <sz val="10"/>
        <rFont val="Arial"/>
        <family val="2"/>
      </rPr>
      <t>, T =</t>
    </r>
  </si>
  <si>
    <t>Degrees of freedom, df =</t>
  </si>
  <si>
    <r>
      <t>Input table χ</t>
    </r>
    <r>
      <rPr>
        <b/>
        <vertAlign val="superscript"/>
        <sz val="10"/>
        <rFont val="Arial"/>
        <family val="2"/>
      </rPr>
      <t>2</t>
    </r>
    <r>
      <rPr>
        <b/>
        <sz val="10"/>
        <rFont val="Arial"/>
        <family val="2"/>
      </rPr>
      <t xml:space="preserve"> for df above</t>
    </r>
  </si>
  <si>
    <r>
      <t xml:space="preserve">UCL   Chi-Square, </t>
    </r>
    <r>
      <rPr>
        <sz val="10"/>
        <rFont val="Arial"/>
        <family val="2"/>
      </rPr>
      <t>χ</t>
    </r>
    <r>
      <rPr>
        <vertAlign val="superscript"/>
        <sz val="10"/>
        <rFont val="Arial"/>
        <family val="2"/>
      </rPr>
      <t>2</t>
    </r>
    <r>
      <rPr>
        <vertAlign val="subscript"/>
        <sz val="10"/>
        <rFont val="Arial"/>
        <family val="2"/>
      </rPr>
      <t xml:space="preserve">UCL </t>
    </r>
    <r>
      <rPr>
        <sz val="10"/>
        <rFont val="Arial"/>
        <family val="2"/>
      </rPr>
      <t>=</t>
    </r>
  </si>
  <si>
    <r>
      <t xml:space="preserve">LCL   Chi-Square, </t>
    </r>
    <r>
      <rPr>
        <sz val="10"/>
        <rFont val="Arial"/>
        <family val="2"/>
      </rPr>
      <t>χ</t>
    </r>
    <r>
      <rPr>
        <vertAlign val="superscript"/>
        <sz val="10"/>
        <rFont val="Arial"/>
        <family val="2"/>
      </rPr>
      <t>2</t>
    </r>
    <r>
      <rPr>
        <vertAlign val="subscript"/>
        <sz val="10"/>
        <rFont val="Arial"/>
        <family val="2"/>
      </rPr>
      <t>LCL</t>
    </r>
    <r>
      <rPr>
        <sz val="10"/>
        <rFont val="Arial"/>
        <family val="2"/>
      </rPr>
      <t xml:space="preserve"> =</t>
    </r>
  </si>
  <si>
    <r>
      <t>UCL variance,  σ</t>
    </r>
    <r>
      <rPr>
        <sz val="10"/>
        <rFont val="Arial"/>
        <family val="2"/>
      </rPr>
      <t xml:space="preserve"> =</t>
    </r>
  </si>
  <si>
    <t>LCL variance,  σ =</t>
  </si>
  <si>
    <r>
      <t>[(n - 1)*S</t>
    </r>
    <r>
      <rPr>
        <vertAlign val="superscript"/>
        <sz val="10"/>
        <rFont val="Arial"/>
        <family val="2"/>
      </rPr>
      <t>2</t>
    </r>
    <r>
      <rPr>
        <sz val="10"/>
        <rFont val="Arial"/>
        <family val="2"/>
      </rPr>
      <t xml:space="preserve"> / </t>
    </r>
    <r>
      <rPr>
        <sz val="10"/>
        <rFont val="Arial"/>
        <family val="2"/>
      </rPr>
      <t>Χucl]</t>
    </r>
    <r>
      <rPr>
        <vertAlign val="superscript"/>
        <sz val="10"/>
        <rFont val="Arial"/>
        <family val="2"/>
      </rPr>
      <t>1/2</t>
    </r>
  </si>
  <si>
    <r>
      <t>[(n - 1)*S</t>
    </r>
    <r>
      <rPr>
        <vertAlign val="superscript"/>
        <sz val="10"/>
        <rFont val="Arial"/>
        <family val="2"/>
      </rPr>
      <t>2</t>
    </r>
    <r>
      <rPr>
        <sz val="10"/>
        <rFont val="Arial"/>
        <family val="2"/>
      </rPr>
      <t xml:space="preserve"> / </t>
    </r>
    <r>
      <rPr>
        <sz val="10"/>
        <rFont val="Arial"/>
        <family val="2"/>
      </rPr>
      <t>Χ</t>
    </r>
    <r>
      <rPr>
        <vertAlign val="subscript"/>
        <sz val="10"/>
        <rFont val="Arial"/>
        <family val="2"/>
      </rPr>
      <t>LCL</t>
    </r>
    <r>
      <rPr>
        <sz val="10"/>
        <rFont val="Arial"/>
        <family val="2"/>
      </rPr>
      <t>]</t>
    </r>
    <r>
      <rPr>
        <vertAlign val="superscript"/>
        <sz val="10"/>
        <rFont val="Arial"/>
        <family val="2"/>
      </rPr>
      <t>1/2</t>
    </r>
  </si>
  <si>
    <t>mg</t>
  </si>
  <si>
    <t>Design 1</t>
  </si>
  <si>
    <t>Design 3</t>
  </si>
  <si>
    <t>Design 2</t>
  </si>
  <si>
    <t>Mean, Mu =</t>
  </si>
  <si>
    <t>SUMMARY</t>
  </si>
  <si>
    <t>Average</t>
  </si>
  <si>
    <t>Column 1</t>
  </si>
  <si>
    <t>Column 2</t>
  </si>
  <si>
    <t>Column 3</t>
  </si>
  <si>
    <t>ANOVA</t>
  </si>
  <si>
    <t>Source of Variation</t>
  </si>
  <si>
    <t>SS</t>
  </si>
  <si>
    <t>MS</t>
  </si>
  <si>
    <t>P-value</t>
  </si>
  <si>
    <t>F crit</t>
  </si>
  <si>
    <t>Total</t>
  </si>
  <si>
    <t>Groups</t>
  </si>
  <si>
    <t>Between Groups</t>
  </si>
  <si>
    <t>Within Groups</t>
  </si>
  <si>
    <t xml:space="preserve">  </t>
  </si>
  <si>
    <t>EMPTY CELL &gt;</t>
  </si>
  <si>
    <t>Total:</t>
  </si>
  <si>
    <r>
      <t>(X - Mu)</t>
    </r>
    <r>
      <rPr>
        <b/>
        <vertAlign val="superscript"/>
        <sz val="10"/>
        <rFont val="Arial"/>
        <family val="2"/>
      </rPr>
      <t>2</t>
    </r>
  </si>
  <si>
    <r>
      <t>Variance, S</t>
    </r>
    <r>
      <rPr>
        <vertAlign val="superscript"/>
        <sz val="10"/>
        <rFont val="Arial"/>
        <family val="2"/>
      </rPr>
      <t>2</t>
    </r>
    <r>
      <rPr>
        <sz val="10"/>
        <rFont val="Arial"/>
        <family val="2"/>
      </rPr>
      <t xml:space="preserve"> =</t>
    </r>
  </si>
  <si>
    <r>
      <t>[Σ(X - Mu)</t>
    </r>
    <r>
      <rPr>
        <vertAlign val="superscript"/>
        <sz val="10"/>
        <rFont val="Arial"/>
        <family val="2"/>
      </rPr>
      <t>2</t>
    </r>
    <r>
      <rPr>
        <sz val="10"/>
        <rFont val="Arial"/>
        <family val="2"/>
      </rPr>
      <t>] / n</t>
    </r>
  </si>
  <si>
    <t>n - 1 =</t>
  </si>
  <si>
    <t>n =</t>
  </si>
  <si>
    <t xml:space="preserve">t =  </t>
  </si>
  <si>
    <t>S / √n =</t>
  </si>
  <si>
    <t>Sxbar =</t>
  </si>
  <si>
    <r>
      <t>6.</t>
    </r>
    <r>
      <rPr>
        <sz val="10"/>
        <rFont val="Arial"/>
        <family val="2"/>
      </rPr>
      <t xml:space="preserve"> The lower specification limit, LSL =</t>
    </r>
  </si>
  <si>
    <t>Mu - t x Sxbar</t>
  </si>
  <si>
    <r>
      <t>7.</t>
    </r>
    <r>
      <rPr>
        <sz val="10"/>
        <rFont val="Arial"/>
        <family val="2"/>
      </rPr>
      <t xml:space="preserve"> The upper specification limit, USL =</t>
    </r>
  </si>
  <si>
    <t>Probability of exceeding the USL,  α =</t>
  </si>
  <si>
    <t>Data Interpolation</t>
  </si>
  <si>
    <t>Y</t>
  </si>
  <si>
    <t>[(X - XL)/(XU - XL)x(YU - YL) + YL</t>
  </si>
  <si>
    <t>Interpolated value, Y =</t>
  </si>
  <si>
    <t>XU &amp; YU&gt;</t>
  </si>
  <si>
    <t>XL &amp; YL&gt;</t>
  </si>
  <si>
    <t>X &amp; Y&gt;</t>
  </si>
  <si>
    <t>?</t>
  </si>
  <si>
    <r>
      <t>EXAMPLE:</t>
    </r>
    <r>
      <rPr>
        <b/>
        <sz val="10"/>
        <rFont val="Arial"/>
        <family val="2"/>
      </rPr>
      <t xml:space="preserve"> Area Under the t Distribution </t>
    </r>
  </si>
  <si>
    <t>Area Under the t Distribution, α Tails =</t>
  </si>
  <si>
    <t>Area Under the t Distribution =</t>
  </si>
  <si>
    <r>
      <t>PROBLEM:</t>
    </r>
    <r>
      <rPr>
        <b/>
        <sz val="10"/>
        <rFont val="Arial"/>
        <family val="2"/>
      </rPr>
      <t xml:space="preserve"> Area Under the t Distribution </t>
    </r>
  </si>
  <si>
    <t>Observed o</t>
  </si>
  <si>
    <t>Values 1</t>
  </si>
  <si>
    <t>Values 2</t>
  </si>
  <si>
    <t>Values 3</t>
  </si>
  <si>
    <r>
      <t>Test Statistic, χ</t>
    </r>
    <r>
      <rPr>
        <b/>
        <vertAlign val="superscript"/>
        <sz val="10"/>
        <rFont val="Arial"/>
        <family val="2"/>
      </rPr>
      <t>2</t>
    </r>
    <r>
      <rPr>
        <b/>
        <sz val="10"/>
        <rFont val="Arial"/>
        <family val="2"/>
      </rPr>
      <t xml:space="preserve"> =</t>
    </r>
  </si>
  <si>
    <t xml:space="preserve">SMALL &amp; LARGE SAMPLES </t>
  </si>
  <si>
    <t>Total population standard deviation, σ =</t>
  </si>
  <si>
    <t>Sample size, n =</t>
  </si>
  <si>
    <t>Confidence level, CL =</t>
  </si>
  <si>
    <t>Standard error of the mean, Sm =</t>
  </si>
  <si>
    <t>σ / √n</t>
  </si>
  <si>
    <t>Z-Score, Z =</t>
  </si>
  <si>
    <t>Z-Score</t>
  </si>
  <si>
    <t>CL</t>
  </si>
  <si>
    <t>Maximum error, E =</t>
  </si>
  <si>
    <t>Z x Sm</t>
  </si>
  <si>
    <t>DEFECTS</t>
  </si>
  <si>
    <r>
      <t>PROBLEM:</t>
    </r>
    <r>
      <rPr>
        <b/>
        <sz val="10"/>
        <rFont val="Arial"/>
        <family val="2"/>
      </rPr>
      <t xml:space="preserve"> PROCESS MONITORING BY TAKING 5 SAMPLE VALUES, X</t>
    </r>
  </si>
  <si>
    <r>
      <t>σ</t>
    </r>
    <r>
      <rPr>
        <sz val="10"/>
        <rFont val="Arial"/>
        <family val="2"/>
      </rPr>
      <t xml:space="preserve"> =</t>
    </r>
  </si>
  <si>
    <t>Guess Z-Score, Z =</t>
  </si>
  <si>
    <t>Lower Mean Limit, LML = MuS - Z * S =</t>
  </si>
  <si>
    <t>Upper Mean Limit, UML = MuS + Z * S =</t>
  </si>
  <si>
    <r>
      <t xml:space="preserve">Excel's, </t>
    </r>
    <r>
      <rPr>
        <b/>
        <sz val="10"/>
        <rFont val="Arial"/>
        <family val="2"/>
      </rPr>
      <t>"Goal Seek"</t>
    </r>
    <r>
      <rPr>
        <sz val="10"/>
        <rFont val="Arial"/>
        <family val="2"/>
      </rPr>
      <t xml:space="preserve"> adjusts one </t>
    </r>
    <r>
      <rPr>
        <b/>
        <sz val="10"/>
        <color indexed="10"/>
        <rFont val="Arial"/>
        <family val="2"/>
      </rPr>
      <t>Input</t>
    </r>
    <r>
      <rPr>
        <sz val="10"/>
        <rFont val="Arial"/>
        <family val="2"/>
      </rPr>
      <t xml:space="preserve"> value to cause a </t>
    </r>
    <r>
      <rPr>
        <b/>
        <sz val="10"/>
        <color indexed="10"/>
        <rFont val="Arial"/>
        <family val="2"/>
      </rPr>
      <t>Calculated</t>
    </r>
    <r>
      <rPr>
        <sz val="10"/>
        <rFont val="Arial"/>
        <family val="2"/>
      </rPr>
      <t xml:space="preserve"> formula cell to equal a given value.</t>
    </r>
  </si>
  <si>
    <r>
      <t xml:space="preserve">Defects per Million Opportunities, </t>
    </r>
    <r>
      <rPr>
        <b/>
        <sz val="10"/>
        <rFont val="Arial"/>
        <family val="2"/>
      </rPr>
      <t>DPMO =</t>
    </r>
  </si>
  <si>
    <t>Sample Deviation, S for the t Distribution When df &gt; 2 and n &lt; 30.</t>
  </si>
  <si>
    <r>
      <t>EXAMPLE:</t>
    </r>
    <r>
      <rPr>
        <b/>
        <sz val="10"/>
        <rFont val="Arial"/>
        <family val="2"/>
      </rPr>
      <t xml:space="preserve"> TTEST</t>
    </r>
  </si>
  <si>
    <r>
      <t>PROBLEM:</t>
    </r>
    <r>
      <rPr>
        <b/>
        <sz val="10"/>
        <rFont val="Arial"/>
        <family val="2"/>
      </rPr>
      <t xml:space="preserve"> TTEST</t>
    </r>
  </si>
  <si>
    <t>Exceeding USL, P(x) =</t>
  </si>
  <si>
    <t>1 - (2 x P(x) )</t>
  </si>
  <si>
    <t>Short term Z Score,  Z =</t>
  </si>
  <si>
    <t>CI = P( LSL &gt; Z &gt; USL ) =</t>
  </si>
  <si>
    <t>Total Defects,  DPMO =</t>
  </si>
  <si>
    <r>
      <t>Value in table below X,  X</t>
    </r>
    <r>
      <rPr>
        <vertAlign val="subscript"/>
        <sz val="10"/>
        <rFont val="Arial"/>
        <family val="2"/>
      </rPr>
      <t>L</t>
    </r>
    <r>
      <rPr>
        <sz val="10"/>
        <rFont val="Arial"/>
        <family val="2"/>
      </rPr>
      <t xml:space="preserve"> =</t>
    </r>
  </si>
  <si>
    <r>
      <t>Value in table above X,  X</t>
    </r>
    <r>
      <rPr>
        <vertAlign val="subscript"/>
        <sz val="10"/>
        <rFont val="Arial"/>
        <family val="2"/>
      </rPr>
      <t>U</t>
    </r>
    <r>
      <rPr>
        <sz val="10"/>
        <rFont val="Arial"/>
        <family val="2"/>
      </rPr>
      <t xml:space="preserve"> =</t>
    </r>
  </si>
  <si>
    <r>
      <t>Value in table below Y, Y</t>
    </r>
    <r>
      <rPr>
        <vertAlign val="subscript"/>
        <sz val="10"/>
        <rFont val="Arial"/>
        <family val="2"/>
      </rPr>
      <t>L</t>
    </r>
    <r>
      <rPr>
        <sz val="10"/>
        <rFont val="Arial"/>
        <family val="2"/>
      </rPr>
      <t xml:space="preserve"> =</t>
    </r>
  </si>
  <si>
    <r>
      <t>Value in table above Y, Y</t>
    </r>
    <r>
      <rPr>
        <vertAlign val="subscript"/>
        <sz val="10"/>
        <rFont val="Arial"/>
        <family val="2"/>
      </rPr>
      <t>U</t>
    </r>
    <r>
      <rPr>
        <sz val="10"/>
        <rFont val="Arial"/>
        <family val="2"/>
      </rPr>
      <t xml:space="preserve"> =</t>
    </r>
  </si>
  <si>
    <t>Given value,  X =</t>
  </si>
  <si>
    <t>Two tail, α =</t>
  </si>
  <si>
    <t>One tail, α / 2 =</t>
  </si>
  <si>
    <t xml:space="preserve">EXAMPLE: Calculating Significance Level α </t>
  </si>
  <si>
    <t xml:space="preserve">EXAMPLE: Normalizing the Distribution </t>
  </si>
  <si>
    <r>
      <t>PROBLEM:</t>
    </r>
    <r>
      <rPr>
        <b/>
        <sz val="10"/>
        <rFont val="Arial"/>
        <family val="2"/>
      </rPr>
      <t xml:space="preserve"> Calculating Significance Level α </t>
    </r>
  </si>
  <si>
    <r>
      <t>PROBLEM:</t>
    </r>
    <r>
      <rPr>
        <b/>
        <sz val="10"/>
        <rFont val="Arial"/>
        <family val="2"/>
      </rPr>
      <t xml:space="preserve"> Normalizing the Distribution </t>
    </r>
  </si>
  <si>
    <t>EXAMPLE:</t>
  </si>
  <si>
    <t>EXAMPLE: Data Interpolation</t>
  </si>
  <si>
    <t xml:space="preserve">EXAMPLE: </t>
  </si>
  <si>
    <r>
      <t>PROBLEM:</t>
    </r>
    <r>
      <rPr>
        <b/>
        <sz val="10"/>
        <rFont val="Arial"/>
        <family val="2"/>
      </rPr>
      <t xml:space="preserve"> LIVE CELLS FOR LSL &amp; USL</t>
    </r>
  </si>
  <si>
    <r>
      <t>Chi-Square, χ</t>
    </r>
    <r>
      <rPr>
        <b/>
        <vertAlign val="superscript"/>
        <sz val="10"/>
        <rFont val="Arial"/>
        <family val="2"/>
      </rPr>
      <t>2</t>
    </r>
    <r>
      <rPr>
        <b/>
        <sz val="10"/>
        <rFont val="Arial"/>
        <family val="2"/>
      </rPr>
      <t xml:space="preserve"> =</t>
    </r>
  </si>
  <si>
    <t>units</t>
  </si>
  <si>
    <t>Insert Guess Z-Score from below, Z =</t>
  </si>
  <si>
    <t>Upper tail rejection zone, ( 1 - CI ) / 2 =</t>
  </si>
  <si>
    <t>ANOVA: Single Factor</t>
  </si>
  <si>
    <r>
      <t>σ</t>
    </r>
    <r>
      <rPr>
        <vertAlign val="superscript"/>
        <sz val="10"/>
        <rFont val="Arial"/>
        <family val="2"/>
      </rPr>
      <t>2</t>
    </r>
    <r>
      <rPr>
        <sz val="10"/>
        <rFont val="Arial"/>
        <family val="2"/>
      </rPr>
      <t xml:space="preserve"> =</t>
    </r>
  </si>
  <si>
    <t xml:space="preserve"> ( USL - MuS ) / s</t>
  </si>
  <si>
    <t>Number of sample means, n =</t>
  </si>
  <si>
    <r>
      <t xml:space="preserve"> ( USL - MuS ) / </t>
    </r>
    <r>
      <rPr>
        <sz val="10"/>
        <rFont val="Arial"/>
        <family val="2"/>
      </rPr>
      <t>σ</t>
    </r>
  </si>
  <si>
    <r>
      <t xml:space="preserve">Sample Standard Error, Sigma </t>
    </r>
    <r>
      <rPr>
        <sz val="10"/>
        <rFont val="Arial"/>
        <family val="2"/>
      </rPr>
      <t>σ</t>
    </r>
    <r>
      <rPr>
        <vertAlign val="superscript"/>
        <sz val="10"/>
        <rFont val="Arial"/>
        <family val="2"/>
      </rPr>
      <t>2</t>
    </r>
    <r>
      <rPr>
        <sz val="10"/>
        <rFont val="Arial"/>
        <family val="2"/>
      </rPr>
      <t xml:space="preserve"> =</t>
    </r>
  </si>
  <si>
    <r>
      <t>PROBLEM:</t>
    </r>
    <r>
      <rPr>
        <b/>
        <sz val="10"/>
        <rFont val="Arial"/>
        <family val="2"/>
      </rPr>
      <t xml:space="preserve"> PROCESS MONITORING BY TAKING 4 SAMPLE VALUES, X</t>
    </r>
  </si>
  <si>
    <t>√(df / (df - 2))</t>
  </si>
  <si>
    <t>ANOVA =</t>
  </si>
  <si>
    <t>Variance between 1, 2, 3, and Overal Mean</t>
  </si>
  <si>
    <t xml:space="preserve">          Variance within 1, 2, and 3</t>
  </si>
  <si>
    <t>Reject Ho =</t>
  </si>
  <si>
    <t>Large</t>
  </si>
  <si>
    <t>Small</t>
  </si>
  <si>
    <t>Fail to Reject Ho =</t>
  </si>
  <si>
    <t>Similar</t>
  </si>
  <si>
    <t>Group</t>
  </si>
  <si>
    <t>n</t>
  </si>
  <si>
    <t>Std Dev</t>
  </si>
  <si>
    <t>n*Mean</t>
  </si>
  <si>
    <t>nj(B+Xbar-OvXbar)^2</t>
  </si>
  <si>
    <t>sj</t>
  </si>
  <si>
    <t>INSTRUCTIONS</t>
  </si>
  <si>
    <t>Number of Groups (k)</t>
  </si>
  <si>
    <t>Level of Significance</t>
  </si>
  <si>
    <t>Note:  You must "DELETE" old data in Columns 
G, H and I (Yellow) before starting a new 
analysis. Do not delete Labels (in Row 2)</t>
  </si>
  <si>
    <t>Source</t>
  </si>
  <si>
    <t>p</t>
  </si>
  <si>
    <t>Between</t>
  </si>
  <si>
    <t>Error</t>
  </si>
  <si>
    <r>
      <rPr>
        <b/>
        <sz val="12"/>
        <color theme="1"/>
        <rFont val="Calibri"/>
        <family val="2"/>
        <scheme val="minor"/>
      </rPr>
      <t xml:space="preserve">One Way ANOVA for H0: </t>
    </r>
    <r>
      <rPr>
        <b/>
        <sz val="12"/>
        <color theme="1"/>
        <rFont val="Symbol"/>
        <family val="1"/>
        <charset val="2"/>
      </rPr>
      <t>m1=m2 . . = mk</t>
    </r>
  </si>
  <si>
    <t xml:space="preserve">                                     Enter The Number of Groups in Cell E5 (Yellow)
and the level of Significance in Cell E6 (Yellow).
Then Enter the Summary Statistics for Each Group
(n, Mean, Std Dev) in Yellow Cells in Columns
G, H and I.
Results Will Show in Green Cells.
</t>
  </si>
  <si>
    <t>n is number of samples</t>
  </si>
  <si>
    <t>Revised 27 Sep 2018</t>
  </si>
  <si>
    <t>M265 EXCEL 6-SIGMA QUALITY TOOLS   Part-2</t>
  </si>
  <si>
    <t xml:space="preserve">1 - NORMDIST( z ) </t>
  </si>
  <si>
    <t xml:space="preserve"> Σ X*P(X) /5</t>
  </si>
  <si>
    <t xml:space="preserve"> Σ X*P(X)/n</t>
  </si>
  <si>
    <r>
      <t xml:space="preserve"> Sigma </t>
    </r>
    <r>
      <rPr>
        <sz val="10"/>
        <rFont val="Arial"/>
        <family val="2"/>
      </rPr>
      <t>σ</t>
    </r>
    <r>
      <rPr>
        <sz val="1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</si>
</sst>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0"/>
    <numFmt numFmtId="165" formatCode="0.0000000"/>
    <numFmt numFmtId="166" formatCode="0.0"/>
    <numFmt numFmtId="167" formatCode="0.0000"/>
    <numFmt numFmtId="168" formatCode="0.000"/>
    <numFmt numFmtId="169" formatCode="0.00000"/>
    <numFmt numFmtId="170" formatCode="#,##0.0000"/>
  </numFmts>
  <fonts count="21" x14ac:knownFonts="1">
    <font>
      <sz val="10"/>
      <name val="Arial"/>
    </font>
    <font>
      <b/>
      <sz val="12"/>
      <color indexed="12"/>
      <name val="Arial"/>
      <family val="2"/>
    </font>
    <font>
      <b/>
      <sz val="10"/>
      <name val="Arial"/>
      <family val="2"/>
    </font>
    <font>
      <sz val="8"/>
      <name val="Arial"/>
      <family val="2"/>
    </font>
    <font>
      <sz val="10"/>
      <name val="Arial"/>
      <family val="2"/>
    </font>
    <font>
      <b/>
      <sz val="10"/>
      <color indexed="12"/>
      <name val="Arial"/>
      <family val="2"/>
    </font>
    <font>
      <b/>
      <sz val="10"/>
      <color indexed="10"/>
      <name val="Arial"/>
      <family val="2"/>
    </font>
    <font>
      <b/>
      <vertAlign val="subscript"/>
      <sz val="10"/>
      <name val="Arial"/>
      <family val="2"/>
    </font>
    <font>
      <vertAlign val="superscript"/>
      <sz val="10"/>
      <name val="Arial"/>
      <family val="2"/>
    </font>
    <font>
      <i/>
      <sz val="10"/>
      <name val="Arial"/>
      <family val="2"/>
    </font>
    <font>
      <b/>
      <sz val="10"/>
      <name val="Arial"/>
      <family val="2"/>
    </font>
    <font>
      <vertAlign val="subscript"/>
      <sz val="10"/>
      <name val="Arial"/>
      <family val="2"/>
    </font>
    <font>
      <b/>
      <vertAlign val="superscript"/>
      <sz val="10"/>
      <name val="Arial"/>
      <family val="2"/>
    </font>
    <font>
      <sz val="10"/>
      <color indexed="10"/>
      <name val="Arial"/>
      <family val="2"/>
    </font>
    <font>
      <sz val="12"/>
      <name val="Arial"/>
      <family val="2"/>
    </font>
    <font>
      <b/>
      <sz val="11"/>
      <color theme="1"/>
      <name val="Calibri"/>
      <family val="2"/>
      <scheme val="minor"/>
    </font>
    <font>
      <sz val="11"/>
      <color theme="0"/>
      <name val="Calibri"/>
      <family val="2"/>
      <scheme val="minor"/>
    </font>
    <font>
      <sz val="11"/>
      <name val="Calibri"/>
      <family val="2"/>
      <scheme val="minor"/>
    </font>
    <font>
      <b/>
      <sz val="11"/>
      <name val="Calibri"/>
      <family val="2"/>
      <scheme val="minor"/>
    </font>
    <font>
      <b/>
      <sz val="12"/>
      <color theme="1"/>
      <name val="Calibri"/>
      <family val="2"/>
      <scheme val="minor"/>
    </font>
    <font>
      <b/>
      <sz val="12"/>
      <color theme="1"/>
      <name val="Symbol"/>
      <family val="1"/>
      <charset val="2"/>
    </font>
  </fonts>
  <fills count="9">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9"/>
        <bgColor indexed="64"/>
      </patternFill>
    </fill>
    <fill>
      <patternFill patternType="solid">
        <fgColor indexed="11"/>
        <bgColor indexed="64"/>
      </patternFill>
    </fill>
    <fill>
      <patternFill patternType="solid">
        <fgColor theme="0"/>
        <bgColor indexed="64"/>
      </patternFill>
    </fill>
    <fill>
      <patternFill patternType="solid">
        <fgColor rgb="FFFFFF00"/>
        <bgColor indexed="64"/>
      </patternFill>
    </fill>
    <fill>
      <patternFill patternType="solid">
        <fgColor rgb="FF75FFB3"/>
        <bgColor indexed="64"/>
      </patternFill>
    </fill>
  </fills>
  <borders count="28">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style="medium">
        <color indexed="55"/>
      </left>
      <right style="medium">
        <color indexed="55"/>
      </right>
      <top style="medium">
        <color indexed="55"/>
      </top>
      <bottom style="medium">
        <color indexed="55"/>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s>
  <cellStyleXfs count="1">
    <xf numFmtId="0" fontId="0" fillId="0" borderId="0"/>
  </cellStyleXfs>
  <cellXfs count="414">
    <xf numFmtId="0" fontId="0" fillId="0" borderId="0" xfId="0"/>
    <xf numFmtId="0" fontId="1" fillId="0" borderId="0" xfId="0" applyFont="1"/>
    <xf numFmtId="0" fontId="2" fillId="0" borderId="0" xfId="0" applyFont="1"/>
    <xf numFmtId="0" fontId="5" fillId="0" borderId="0" xfId="0" applyFont="1" applyAlignment="1">
      <alignment horizontal="left"/>
    </xf>
    <xf numFmtId="0" fontId="6" fillId="0" borderId="0" xfId="0" applyFont="1" applyAlignment="1">
      <alignment horizontal="center"/>
    </xf>
    <xf numFmtId="0" fontId="2" fillId="0" borderId="0" xfId="0" applyFont="1" applyAlignment="1">
      <alignment horizontal="right"/>
    </xf>
    <xf numFmtId="2" fontId="0" fillId="0" borderId="1" xfId="0" applyNumberFormat="1" applyBorder="1" applyAlignment="1" applyProtection="1">
      <alignment horizontal="center"/>
      <protection locked="0"/>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0" fontId="0" fillId="0" borderId="0" xfId="0" applyAlignment="1">
      <alignment horizontal="right"/>
    </xf>
    <xf numFmtId="0" fontId="2" fillId="0" borderId="0" xfId="0" applyFont="1" applyAlignment="1">
      <alignment horizontal="left"/>
    </xf>
    <xf numFmtId="2" fontId="2" fillId="0" borderId="0" xfId="0" applyNumberFormat="1" applyFont="1" applyAlignment="1">
      <alignment horizontal="center"/>
    </xf>
    <xf numFmtId="0" fontId="5" fillId="0" borderId="0" xfId="0" applyFont="1" applyAlignment="1">
      <alignment horizontal="right"/>
    </xf>
    <xf numFmtId="2" fontId="0" fillId="0" borderId="4" xfId="0" applyNumberFormat="1" applyBorder="1" applyAlignment="1" applyProtection="1">
      <alignment horizontal="center"/>
      <protection locked="0"/>
    </xf>
    <xf numFmtId="0" fontId="0" fillId="0" borderId="0" xfId="0" applyAlignment="1">
      <alignment horizontal="left"/>
    </xf>
    <xf numFmtId="0" fontId="2" fillId="0" borderId="0" xfId="0" applyFont="1" applyAlignment="1">
      <alignment horizontal="center"/>
    </xf>
    <xf numFmtId="0" fontId="0" fillId="0" borderId="0" xfId="0" quotePrefix="1" applyAlignment="1">
      <alignment horizontal="right"/>
    </xf>
    <xf numFmtId="164" fontId="2" fillId="0" borderId="0" xfId="0" applyNumberFormat="1" applyFont="1" applyAlignment="1">
      <alignment horizontal="center"/>
    </xf>
    <xf numFmtId="165" fontId="2" fillId="0" borderId="0" xfId="0" applyNumberFormat="1" applyFont="1" applyAlignment="1">
      <alignment horizontal="center"/>
    </xf>
    <xf numFmtId="0" fontId="0" fillId="0" borderId="0" xfId="0" applyAlignment="1">
      <alignment horizontal="center"/>
    </xf>
    <xf numFmtId="0" fontId="0" fillId="0" borderId="1" xfId="0" applyBorder="1" applyAlignment="1">
      <alignment horizontal="center"/>
    </xf>
    <xf numFmtId="2" fontId="0" fillId="0" borderId="2" xfId="0" applyNumberFormat="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2" fillId="0" borderId="4" xfId="0" applyFont="1" applyBorder="1" applyAlignment="1">
      <alignment horizontal="center"/>
    </xf>
    <xf numFmtId="2" fontId="0" fillId="0" borderId="3" xfId="0" applyNumberFormat="1" applyBorder="1" applyAlignment="1">
      <alignment horizontal="center"/>
    </xf>
    <xf numFmtId="0" fontId="6" fillId="0" borderId="5" xfId="0" applyFont="1" applyBorder="1" applyAlignment="1">
      <alignment horizontal="left"/>
    </xf>
    <xf numFmtId="0" fontId="0" fillId="0" borderId="6" xfId="0" applyBorder="1"/>
    <xf numFmtId="0" fontId="0" fillId="0" borderId="7" xfId="0" applyBorder="1"/>
    <xf numFmtId="167" fontId="2" fillId="0" borderId="0" xfId="0" applyNumberFormat="1" applyFont="1" applyAlignment="1">
      <alignment horizontal="center"/>
    </xf>
    <xf numFmtId="10" fontId="2" fillId="0" borderId="0" xfId="0" applyNumberFormat="1" applyFont="1" applyAlignment="1">
      <alignment horizontal="center"/>
    </xf>
    <xf numFmtId="168" fontId="0" fillId="0" borderId="0" xfId="0" applyNumberFormat="1" applyAlignment="1">
      <alignment horizontal="center"/>
    </xf>
    <xf numFmtId="169" fontId="0" fillId="0" borderId="0" xfId="0" applyNumberFormat="1" applyAlignment="1">
      <alignment horizontal="center"/>
    </xf>
    <xf numFmtId="168" fontId="0" fillId="2" borderId="4" xfId="0" applyNumberFormat="1" applyFill="1" applyBorder="1" applyAlignment="1">
      <alignment horizontal="center"/>
    </xf>
    <xf numFmtId="0" fontId="6" fillId="0" borderId="0" xfId="0" applyFont="1" applyFill="1" applyAlignment="1">
      <alignment horizontal="left"/>
    </xf>
    <xf numFmtId="0" fontId="4" fillId="0" borderId="0" xfId="0" applyFont="1"/>
    <xf numFmtId="0" fontId="2" fillId="0" borderId="0" xfId="0" applyFont="1" applyFill="1" applyBorder="1" applyAlignment="1">
      <alignment horizontal="left"/>
    </xf>
    <xf numFmtId="0" fontId="2" fillId="0" borderId="0" xfId="0" applyFont="1" applyFill="1" applyAlignment="1">
      <alignment horizontal="left"/>
    </xf>
    <xf numFmtId="0" fontId="0" fillId="0" borderId="0" xfId="0" applyFill="1"/>
    <xf numFmtId="0" fontId="4" fillId="0" borderId="0" xfId="0" applyFont="1" applyFill="1"/>
    <xf numFmtId="0" fontId="6" fillId="0" borderId="0" xfId="0" applyFont="1" applyAlignment="1">
      <alignment horizontal="left"/>
    </xf>
    <xf numFmtId="0" fontId="4" fillId="0" borderId="0" xfId="0" applyFont="1" applyAlignment="1">
      <alignment horizontal="left"/>
    </xf>
    <xf numFmtId="2" fontId="2" fillId="3" borderId="4" xfId="0" applyNumberFormat="1" applyFont="1" applyFill="1" applyBorder="1" applyAlignment="1">
      <alignment horizontal="center"/>
    </xf>
    <xf numFmtId="2" fontId="2" fillId="3" borderId="4" xfId="0" applyNumberFormat="1" applyFont="1" applyFill="1" applyBorder="1" applyAlignment="1" applyProtection="1">
      <alignment horizontal="center"/>
      <protection locked="0"/>
    </xf>
    <xf numFmtId="0" fontId="0" fillId="0" borderId="0" xfId="0" applyFill="1" applyBorder="1" applyAlignment="1"/>
    <xf numFmtId="0" fontId="0" fillId="0" borderId="8" xfId="0" applyFill="1" applyBorder="1" applyAlignment="1"/>
    <xf numFmtId="0" fontId="9" fillId="0" borderId="9" xfId="0" applyFont="1" applyFill="1" applyBorder="1" applyAlignment="1">
      <alignment horizontal="center"/>
    </xf>
    <xf numFmtId="0" fontId="2" fillId="0" borderId="0" xfId="0" quotePrefix="1" applyFont="1" applyAlignment="1">
      <alignment horizontal="right"/>
    </xf>
    <xf numFmtId="168" fontId="2" fillId="0" borderId="0" xfId="0" applyNumberFormat="1" applyFont="1" applyAlignment="1">
      <alignment horizontal="center"/>
    </xf>
    <xf numFmtId="0" fontId="4" fillId="0" borderId="0" xfId="0" applyFont="1" applyAlignment="1">
      <alignment horizontal="right"/>
    </xf>
    <xf numFmtId="0" fontId="0" fillId="0" borderId="4" xfId="0" applyBorder="1" applyAlignment="1">
      <alignment horizontal="center"/>
    </xf>
    <xf numFmtId="168" fontId="0" fillId="0" borderId="0" xfId="0" applyNumberFormat="1" applyBorder="1" applyAlignment="1" applyProtection="1">
      <alignment horizontal="center"/>
      <protection locked="0"/>
    </xf>
    <xf numFmtId="9" fontId="10" fillId="4" borderId="10" xfId="0" applyNumberFormat="1" applyFont="1" applyFill="1" applyBorder="1" applyAlignment="1">
      <alignment horizontal="center" vertical="center" wrapText="1"/>
    </xf>
    <xf numFmtId="10" fontId="10" fillId="4" borderId="10" xfId="0" applyNumberFormat="1" applyFont="1" applyFill="1" applyBorder="1" applyAlignment="1">
      <alignment horizontal="center" vertical="center" wrapText="1"/>
    </xf>
    <xf numFmtId="0" fontId="0" fillId="4" borderId="10" xfId="0" applyFill="1" applyBorder="1" applyAlignment="1">
      <alignment wrapText="1"/>
    </xf>
    <xf numFmtId="9" fontId="10" fillId="4" borderId="10" xfId="0" applyNumberFormat="1" applyFont="1" applyFill="1" applyBorder="1" applyAlignment="1">
      <alignment horizontal="right" vertical="center" wrapText="1"/>
    </xf>
    <xf numFmtId="0" fontId="2" fillId="0" borderId="2" xfId="0" applyFont="1" applyBorder="1" applyAlignment="1">
      <alignment horizontal="center"/>
    </xf>
    <xf numFmtId="168" fontId="2" fillId="0" borderId="2" xfId="0" applyNumberFormat="1" applyFont="1" applyBorder="1" applyAlignment="1">
      <alignment horizontal="center"/>
    </xf>
    <xf numFmtId="0" fontId="2" fillId="0" borderId="3" xfId="0" applyFont="1" applyBorder="1" applyAlignment="1">
      <alignment horizontal="center"/>
    </xf>
    <xf numFmtId="0" fontId="0" fillId="0" borderId="0" xfId="0" applyBorder="1"/>
    <xf numFmtId="0" fontId="9" fillId="0" borderId="0" xfId="0" applyFont="1" applyFill="1" applyBorder="1" applyAlignment="1">
      <alignment horizontal="center"/>
    </xf>
    <xf numFmtId="0" fontId="6" fillId="4" borderId="10" xfId="0" applyFont="1" applyFill="1" applyBorder="1" applyAlignment="1">
      <alignment horizontal="center" vertical="center" wrapText="1"/>
    </xf>
    <xf numFmtId="168" fontId="0" fillId="4" borderId="10" xfId="0" applyNumberFormat="1" applyFill="1" applyBorder="1" applyAlignment="1">
      <alignment wrapText="1"/>
    </xf>
    <xf numFmtId="168" fontId="2" fillId="4" borderId="10" xfId="0" applyNumberFormat="1" applyFont="1" applyFill="1" applyBorder="1" applyAlignment="1">
      <alignment wrapText="1"/>
    </xf>
    <xf numFmtId="168" fontId="0" fillId="0" borderId="4" xfId="0" applyNumberFormat="1" applyBorder="1" applyAlignment="1" applyProtection="1">
      <alignment horizontal="center"/>
      <protection locked="0"/>
    </xf>
    <xf numFmtId="168" fontId="2" fillId="0" borderId="4" xfId="0" applyNumberFormat="1" applyFont="1" applyBorder="1" applyAlignment="1">
      <alignment horizontal="center"/>
    </xf>
    <xf numFmtId="0" fontId="6" fillId="0" borderId="4"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2" fontId="0" fillId="0" borderId="0" xfId="0" applyNumberFormat="1" applyBorder="1"/>
    <xf numFmtId="0" fontId="4" fillId="0" borderId="2" xfId="0" applyFont="1" applyBorder="1" applyAlignment="1">
      <alignment horizontal="center"/>
    </xf>
    <xf numFmtId="1" fontId="6" fillId="5" borderId="4" xfId="0" applyNumberFormat="1" applyFont="1" applyFill="1" applyBorder="1" applyAlignment="1">
      <alignment horizontal="center"/>
    </xf>
    <xf numFmtId="0" fontId="9" fillId="0" borderId="9" xfId="0" applyFont="1" applyFill="1" applyBorder="1" applyAlignment="1">
      <alignment horizontal="centerContinuous"/>
    </xf>
    <xf numFmtId="0" fontId="9" fillId="3" borderId="9" xfId="0" applyFont="1" applyFill="1" applyBorder="1" applyAlignment="1">
      <alignment horizontal="centerContinuous"/>
    </xf>
    <xf numFmtId="2" fontId="0" fillId="0" borderId="1" xfId="0" applyNumberFormat="1" applyBorder="1"/>
    <xf numFmtId="2" fontId="0" fillId="0" borderId="2" xfId="0" applyNumberFormat="1" applyBorder="1"/>
    <xf numFmtId="2" fontId="0" fillId="0" borderId="3" xfId="0" applyNumberFormat="1" applyBorder="1"/>
    <xf numFmtId="168" fontId="0" fillId="0" borderId="0" xfId="0" applyNumberFormat="1" applyFill="1" applyBorder="1" applyAlignment="1"/>
    <xf numFmtId="168" fontId="0" fillId="0" borderId="8" xfId="0" applyNumberFormat="1" applyFill="1" applyBorder="1" applyAlignment="1"/>
    <xf numFmtId="164" fontId="0" fillId="3" borderId="4" xfId="0" applyNumberFormat="1" applyFill="1" applyBorder="1" applyAlignment="1">
      <alignment horizontal="center"/>
    </xf>
    <xf numFmtId="0" fontId="2" fillId="0" borderId="0" xfId="0" applyFont="1" applyBorder="1" applyAlignment="1">
      <alignment horizontal="center"/>
    </xf>
    <xf numFmtId="0" fontId="0" fillId="0" borderId="0" xfId="0" applyBorder="1" applyAlignment="1">
      <alignment horizontal="center"/>
    </xf>
    <xf numFmtId="164" fontId="0" fillId="0" borderId="0" xfId="0" applyNumberFormat="1" applyFill="1" applyBorder="1" applyAlignment="1">
      <alignment horizontal="center"/>
    </xf>
    <xf numFmtId="0" fontId="0" fillId="0" borderId="2" xfId="0" applyBorder="1"/>
    <xf numFmtId="0" fontId="0" fillId="0" borderId="3" xfId="0" applyBorder="1"/>
    <xf numFmtId="0" fontId="2" fillId="0" borderId="4" xfId="0" applyFont="1" applyBorder="1" applyAlignment="1">
      <alignment horizontal="center" vertical="justify"/>
    </xf>
    <xf numFmtId="1" fontId="2" fillId="0" borderId="0" xfId="0" applyNumberFormat="1" applyFont="1" applyAlignment="1">
      <alignment horizontal="center"/>
    </xf>
    <xf numFmtId="0" fontId="6" fillId="0" borderId="0" xfId="0" applyFont="1" applyBorder="1" applyAlignment="1">
      <alignment horizontal="center"/>
    </xf>
    <xf numFmtId="0" fontId="2" fillId="0" borderId="0" xfId="0" applyFont="1" applyBorder="1" applyAlignment="1">
      <alignment horizontal="center" vertical="justify"/>
    </xf>
    <xf numFmtId="2" fontId="0" fillId="0" borderId="4" xfId="0" applyNumberFormat="1" applyBorder="1" applyAlignment="1">
      <alignment horizontal="center"/>
    </xf>
    <xf numFmtId="168" fontId="0" fillId="0" borderId="0" xfId="0" applyNumberFormat="1" applyAlignment="1">
      <alignment horizontal="left"/>
    </xf>
    <xf numFmtId="168" fontId="0" fillId="0" borderId="1" xfId="0" applyNumberFormat="1" applyBorder="1" applyAlignment="1">
      <alignment horizontal="center"/>
    </xf>
    <xf numFmtId="0" fontId="0" fillId="0" borderId="0" xfId="0" applyBorder="1" applyAlignment="1">
      <alignment horizontal="right"/>
    </xf>
    <xf numFmtId="0" fontId="0" fillId="0" borderId="0" xfId="0" applyFill="1" applyBorder="1" applyAlignment="1">
      <alignment horizontal="left"/>
    </xf>
    <xf numFmtId="0" fontId="0" fillId="3" borderId="2" xfId="0" applyFill="1" applyBorder="1"/>
    <xf numFmtId="0" fontId="0" fillId="5" borderId="11" xfId="0" applyFill="1" applyBorder="1"/>
    <xf numFmtId="0" fontId="0" fillId="5" borderId="12" xfId="0" applyFill="1" applyBorder="1"/>
    <xf numFmtId="0" fontId="0" fillId="5" borderId="13" xfId="0" applyFill="1" applyBorder="1"/>
    <xf numFmtId="0" fontId="0" fillId="5" borderId="14" xfId="0" applyFill="1" applyBorder="1"/>
    <xf numFmtId="0" fontId="0" fillId="5" borderId="0" xfId="0" applyFill="1" applyBorder="1"/>
    <xf numFmtId="0" fontId="0" fillId="5" borderId="15" xfId="0" applyFill="1" applyBorder="1"/>
    <xf numFmtId="0" fontId="0" fillId="5" borderId="16" xfId="0" applyFill="1" applyBorder="1"/>
    <xf numFmtId="0" fontId="0" fillId="5" borderId="8" xfId="0" applyFill="1" applyBorder="1"/>
    <xf numFmtId="0" fontId="0" fillId="5" borderId="17" xfId="0" applyFill="1" applyBorder="1"/>
    <xf numFmtId="0" fontId="2" fillId="0" borderId="5" xfId="0" applyFont="1" applyBorder="1" applyAlignment="1">
      <alignment horizontal="center"/>
    </xf>
    <xf numFmtId="0" fontId="10" fillId="0" borderId="0" xfId="0" applyFont="1" applyBorder="1" applyAlignment="1">
      <alignment horizontal="left"/>
    </xf>
    <xf numFmtId="168" fontId="4" fillId="0" borderId="2" xfId="0" applyNumberFormat="1" applyFont="1" applyBorder="1" applyAlignment="1">
      <alignment horizontal="center"/>
    </xf>
    <xf numFmtId="168" fontId="4" fillId="0" borderId="3" xfId="0" applyNumberFormat="1" applyFont="1" applyBorder="1" applyAlignment="1">
      <alignment horizontal="center"/>
    </xf>
    <xf numFmtId="168" fontId="2" fillId="0" borderId="7" xfId="0" applyNumberFormat="1" applyFont="1" applyBorder="1" applyAlignment="1">
      <alignment horizontal="center"/>
    </xf>
    <xf numFmtId="0" fontId="4" fillId="0" borderId="0" xfId="0" applyFont="1" applyAlignment="1">
      <alignment horizontal="center"/>
    </xf>
    <xf numFmtId="0" fontId="0" fillId="0" borderId="2" xfId="0" applyFill="1" applyBorder="1" applyAlignment="1">
      <alignment horizontal="center"/>
    </xf>
    <xf numFmtId="0" fontId="0" fillId="0" borderId="3" xfId="0" applyFill="1" applyBorder="1" applyAlignment="1">
      <alignment horizontal="center"/>
    </xf>
    <xf numFmtId="168" fontId="0" fillId="0" borderId="4" xfId="0" applyNumberFormat="1" applyBorder="1" applyAlignment="1">
      <alignment horizontal="center"/>
    </xf>
    <xf numFmtId="0" fontId="4" fillId="0" borderId="2" xfId="0" applyFont="1" applyFill="1" applyBorder="1" applyAlignment="1">
      <alignment horizontal="center"/>
    </xf>
    <xf numFmtId="0" fontId="2" fillId="3" borderId="7" xfId="0" applyFont="1" applyFill="1" applyBorder="1" applyAlignment="1">
      <alignment horizontal="center"/>
    </xf>
    <xf numFmtId="0" fontId="2" fillId="3" borderId="4" xfId="0" applyFont="1" applyFill="1" applyBorder="1" applyAlignment="1">
      <alignment horizontal="center"/>
    </xf>
    <xf numFmtId="168" fontId="0" fillId="3" borderId="1" xfId="0" applyNumberFormat="1" applyFill="1" applyBorder="1" applyAlignment="1">
      <alignment horizontal="center"/>
    </xf>
    <xf numFmtId="168" fontId="4" fillId="3" borderId="2" xfId="0" applyNumberFormat="1" applyFont="1" applyFill="1" applyBorder="1" applyAlignment="1">
      <alignment horizontal="center"/>
    </xf>
    <xf numFmtId="168" fontId="0" fillId="3" borderId="2" xfId="0" applyNumberFormat="1" applyFill="1" applyBorder="1" applyAlignment="1">
      <alignment horizontal="center"/>
    </xf>
    <xf numFmtId="168" fontId="0" fillId="3" borderId="3" xfId="0" applyNumberFormat="1" applyFill="1" applyBorder="1" applyAlignment="1">
      <alignment horizontal="center"/>
    </xf>
    <xf numFmtId="168" fontId="4" fillId="3" borderId="3" xfId="0" applyNumberFormat="1" applyFont="1" applyFill="1" applyBorder="1" applyAlignment="1">
      <alignment horizontal="center"/>
    </xf>
    <xf numFmtId="0" fontId="2" fillId="2" borderId="5" xfId="0" applyFont="1" applyFill="1" applyBorder="1" applyAlignment="1">
      <alignment horizontal="center"/>
    </xf>
    <xf numFmtId="0" fontId="2" fillId="2" borderId="4" xfId="0" applyFont="1" applyFill="1" applyBorder="1" applyAlignment="1">
      <alignment horizontal="center"/>
    </xf>
    <xf numFmtId="168" fontId="0" fillId="2" borderId="1" xfId="0" applyNumberFormat="1" applyFill="1" applyBorder="1" applyAlignment="1">
      <alignment horizontal="center"/>
    </xf>
    <xf numFmtId="168" fontId="4" fillId="2" borderId="2" xfId="0" applyNumberFormat="1" applyFont="1" applyFill="1" applyBorder="1" applyAlignment="1">
      <alignment horizontal="center"/>
    </xf>
    <xf numFmtId="168" fontId="0" fillId="2" borderId="2" xfId="0" applyNumberFormat="1" applyFill="1" applyBorder="1" applyAlignment="1">
      <alignment horizontal="center"/>
    </xf>
    <xf numFmtId="168" fontId="0" fillId="2" borderId="3" xfId="0" applyNumberFormat="1" applyFill="1" applyBorder="1" applyAlignment="1">
      <alignment horizontal="center"/>
    </xf>
    <xf numFmtId="168" fontId="4" fillId="2" borderId="3" xfId="0" applyNumberFormat="1" applyFont="1" applyFill="1" applyBorder="1" applyAlignment="1">
      <alignment horizontal="center"/>
    </xf>
    <xf numFmtId="169" fontId="2" fillId="0" borderId="0" xfId="0" applyNumberFormat="1" applyFont="1" applyAlignment="1">
      <alignment horizontal="center"/>
    </xf>
    <xf numFmtId="168" fontId="2" fillId="0" borderId="3" xfId="0" applyNumberFormat="1" applyFont="1" applyBorder="1"/>
    <xf numFmtId="0" fontId="2" fillId="0" borderId="3" xfId="0" applyFont="1" applyFill="1" applyBorder="1" applyAlignment="1">
      <alignment horizontal="center"/>
    </xf>
    <xf numFmtId="165" fontId="0" fillId="0" borderId="1" xfId="0" applyNumberFormat="1" applyBorder="1" applyAlignment="1">
      <alignment horizontal="center"/>
    </xf>
    <xf numFmtId="165" fontId="2" fillId="0" borderId="3" xfId="0" applyNumberFormat="1" applyFont="1" applyBorder="1" applyAlignment="1">
      <alignment horizontal="center"/>
    </xf>
    <xf numFmtId="165" fontId="0" fillId="0" borderId="0" xfId="0" applyNumberFormat="1"/>
    <xf numFmtId="168" fontId="0" fillId="0" borderId="11" xfId="0" applyNumberFormat="1" applyBorder="1" applyAlignment="1">
      <alignment horizontal="center"/>
    </xf>
    <xf numFmtId="168" fontId="0" fillId="0" borderId="14" xfId="0" applyNumberFormat="1" applyBorder="1" applyAlignment="1">
      <alignment horizontal="center"/>
    </xf>
    <xf numFmtId="168" fontId="0" fillId="0" borderId="16" xfId="0" applyNumberFormat="1" applyFill="1" applyBorder="1" applyAlignment="1">
      <alignment horizontal="center"/>
    </xf>
    <xf numFmtId="0" fontId="2" fillId="0" borderId="1" xfId="0" applyFont="1" applyBorder="1" applyAlignment="1">
      <alignment horizontal="center"/>
    </xf>
    <xf numFmtId="165" fontId="0" fillId="0" borderId="2" xfId="0" applyNumberFormat="1" applyBorder="1" applyAlignment="1">
      <alignment horizontal="center"/>
    </xf>
    <xf numFmtId="165" fontId="0" fillId="0" borderId="3" xfId="0" applyNumberFormat="1" applyBorder="1" applyAlignment="1">
      <alignment horizontal="center"/>
    </xf>
    <xf numFmtId="0" fontId="2" fillId="0" borderId="6" xfId="0" applyFont="1" applyBorder="1" applyAlignment="1">
      <alignment horizontal="center"/>
    </xf>
    <xf numFmtId="0" fontId="2" fillId="0" borderId="7" xfId="0" applyFont="1" applyBorder="1" applyAlignment="1">
      <alignment horizontal="center"/>
    </xf>
    <xf numFmtId="2" fontId="2" fillId="0" borderId="5" xfId="0" applyNumberFormat="1" applyFont="1" applyBorder="1" applyAlignment="1">
      <alignment horizontal="center"/>
    </xf>
    <xf numFmtId="2" fontId="2" fillId="0" borderId="6" xfId="0" applyNumberFormat="1" applyFont="1" applyBorder="1" applyAlignment="1">
      <alignment horizontal="center"/>
    </xf>
    <xf numFmtId="2" fontId="2" fillId="0" borderId="7" xfId="0" applyNumberFormat="1" applyFont="1" applyBorder="1" applyAlignment="1">
      <alignment horizontal="center"/>
    </xf>
    <xf numFmtId="0" fontId="0" fillId="3" borderId="4" xfId="0" applyFill="1" applyBorder="1"/>
    <xf numFmtId="0" fontId="0" fillId="5" borderId="1" xfId="0" applyFill="1" applyBorder="1" applyAlignment="1">
      <alignment horizontal="center"/>
    </xf>
    <xf numFmtId="0" fontId="0" fillId="5" borderId="2" xfId="0" applyFill="1" applyBorder="1" applyAlignment="1">
      <alignment horizontal="center"/>
    </xf>
    <xf numFmtId="0" fontId="0" fillId="5" borderId="3" xfId="0" applyFill="1" applyBorder="1" applyAlignment="1">
      <alignment horizontal="center"/>
    </xf>
    <xf numFmtId="0" fontId="0" fillId="0" borderId="0" xfId="0" applyFill="1" applyBorder="1" applyAlignment="1">
      <alignment horizontal="right"/>
    </xf>
    <xf numFmtId="0" fontId="4" fillId="0" borderId="0" xfId="0" applyFont="1" applyFill="1" applyBorder="1" applyAlignment="1">
      <alignment horizontal="center"/>
    </xf>
    <xf numFmtId="167" fontId="2" fillId="0" borderId="0" xfId="0" applyNumberFormat="1" applyFont="1"/>
    <xf numFmtId="167" fontId="4" fillId="0" borderId="0" xfId="0" applyNumberFormat="1" applyFont="1" applyFill="1" applyBorder="1" applyAlignment="1">
      <alignment horizontal="right"/>
    </xf>
    <xf numFmtId="166" fontId="0" fillId="0" borderId="0" xfId="0" applyNumberFormat="1" applyBorder="1"/>
    <xf numFmtId="0" fontId="4" fillId="0" borderId="1" xfId="0" applyFont="1" applyFill="1" applyBorder="1" applyAlignment="1">
      <alignment horizontal="center"/>
    </xf>
    <xf numFmtId="0" fontId="4" fillId="0" borderId="3" xfId="0" applyFont="1" applyFill="1" applyBorder="1" applyAlignment="1">
      <alignment horizontal="center"/>
    </xf>
    <xf numFmtId="167" fontId="2" fillId="0" borderId="4" xfId="0" applyNumberFormat="1" applyFont="1" applyBorder="1" applyAlignment="1">
      <alignment horizontal="right"/>
    </xf>
    <xf numFmtId="167" fontId="4" fillId="0" borderId="2" xfId="0" applyNumberFormat="1" applyFont="1" applyFill="1" applyBorder="1" applyAlignment="1">
      <alignment horizontal="right"/>
    </xf>
    <xf numFmtId="167" fontId="4" fillId="3" borderId="1" xfId="0" applyNumberFormat="1" applyFont="1" applyFill="1" applyBorder="1" applyAlignment="1">
      <alignment horizontal="right"/>
    </xf>
    <xf numFmtId="167" fontId="4" fillId="5" borderId="3" xfId="0" applyNumberFormat="1" applyFont="1" applyFill="1" applyBorder="1" applyAlignment="1">
      <alignment horizontal="right"/>
    </xf>
    <xf numFmtId="0" fontId="2" fillId="0" borderId="4" xfId="0" applyFont="1" applyBorder="1" applyAlignment="1">
      <alignment horizontal="right"/>
    </xf>
    <xf numFmtId="0" fontId="2" fillId="0" borderId="0" xfId="0" applyFont="1" applyBorder="1" applyAlignment="1">
      <alignment horizontal="right"/>
    </xf>
    <xf numFmtId="167" fontId="2" fillId="0" borderId="0" xfId="0" applyNumberFormat="1" applyFont="1" applyBorder="1" applyAlignment="1">
      <alignment horizontal="right"/>
    </xf>
    <xf numFmtId="167" fontId="2" fillId="0" borderId="0" xfId="0" applyNumberFormat="1" applyFont="1" applyBorder="1"/>
    <xf numFmtId="0" fontId="6" fillId="0" borderId="0" xfId="0" applyFont="1" applyBorder="1" applyAlignment="1">
      <alignment horizontal="left"/>
    </xf>
    <xf numFmtId="168" fontId="2" fillId="0" borderId="0" xfId="0" applyNumberFormat="1" applyFont="1" applyBorder="1" applyAlignment="1">
      <alignment horizontal="center"/>
    </xf>
    <xf numFmtId="167" fontId="2" fillId="0" borderId="0" xfId="0" applyNumberFormat="1" applyFont="1" applyFill="1" applyBorder="1" applyAlignment="1">
      <alignment horizontal="right"/>
    </xf>
    <xf numFmtId="2" fontId="0" fillId="0" borderId="4" xfId="0" applyNumberFormat="1" applyFill="1" applyBorder="1" applyAlignment="1" applyProtection="1">
      <alignment horizontal="center"/>
      <protection locked="0"/>
    </xf>
    <xf numFmtId="0" fontId="4" fillId="0" borderId="0" xfId="0" applyFont="1" applyBorder="1" applyAlignment="1">
      <alignment horizontal="right"/>
    </xf>
    <xf numFmtId="168" fontId="4" fillId="0" borderId="0" xfId="0" applyNumberFormat="1" applyFont="1" applyBorder="1" applyAlignment="1">
      <alignment horizontal="center"/>
    </xf>
    <xf numFmtId="0" fontId="0" fillId="0" borderId="0" xfId="0" quotePrefix="1" applyBorder="1" applyAlignment="1">
      <alignment horizontal="right"/>
    </xf>
    <xf numFmtId="2" fontId="2" fillId="0" borderId="0" xfId="0" applyNumberFormat="1" applyFont="1" applyBorder="1" applyAlignment="1">
      <alignment horizontal="center"/>
    </xf>
    <xf numFmtId="0" fontId="0" fillId="3" borderId="2" xfId="0" applyFill="1" applyBorder="1" applyAlignment="1">
      <alignment horizontal="center"/>
    </xf>
    <xf numFmtId="9" fontId="0" fillId="0" borderId="2" xfId="0" applyNumberFormat="1" applyBorder="1" applyAlignment="1">
      <alignment horizontal="center"/>
    </xf>
    <xf numFmtId="170" fontId="0" fillId="0" borderId="0" xfId="0" applyNumberFormat="1" applyAlignment="1">
      <alignment horizontal="center"/>
    </xf>
    <xf numFmtId="0" fontId="2" fillId="0" borderId="0" xfId="0" quotePrefix="1" applyFont="1" applyFill="1" applyBorder="1" applyAlignment="1">
      <alignment horizontal="right"/>
    </xf>
    <xf numFmtId="9" fontId="0" fillId="0" borderId="3" xfId="0" applyNumberFormat="1" applyBorder="1" applyAlignment="1">
      <alignment horizontal="center"/>
    </xf>
    <xf numFmtId="2" fontId="0" fillId="0" borderId="5" xfId="0" applyNumberFormat="1" applyBorder="1" applyAlignment="1" applyProtection="1">
      <alignment horizontal="center"/>
      <protection locked="0"/>
    </xf>
    <xf numFmtId="0" fontId="0" fillId="0" borderId="0" xfId="0" applyBorder="1" applyAlignment="1" applyProtection="1">
      <alignment horizontal="center"/>
      <protection locked="0"/>
    </xf>
    <xf numFmtId="2" fontId="0" fillId="0" borderId="11" xfId="0" applyNumberFormat="1" applyBorder="1" applyAlignment="1" applyProtection="1">
      <alignment horizontal="center"/>
      <protection locked="0"/>
    </xf>
    <xf numFmtId="0" fontId="0" fillId="0" borderId="14" xfId="0" applyBorder="1" applyAlignment="1" applyProtection="1">
      <alignment horizontal="center"/>
      <protection locked="0"/>
    </xf>
    <xf numFmtId="0" fontId="0" fillId="0" borderId="16" xfId="0" applyBorder="1" applyAlignment="1" applyProtection="1">
      <alignment horizontal="center"/>
      <protection locked="0"/>
    </xf>
    <xf numFmtId="2" fontId="0" fillId="0" borderId="1" xfId="0" applyNumberFormat="1" applyBorder="1" applyAlignment="1">
      <alignment horizontal="center"/>
    </xf>
    <xf numFmtId="0" fontId="0" fillId="0" borderId="0" xfId="0" applyFill="1" applyBorder="1" applyAlignment="1">
      <alignment horizontal="center"/>
    </xf>
    <xf numFmtId="0" fontId="6" fillId="0" borderId="0" xfId="0" applyFont="1" applyFill="1"/>
    <xf numFmtId="0" fontId="5" fillId="0" borderId="4" xfId="0" applyFont="1" applyBorder="1" applyAlignment="1">
      <alignment horizontal="center"/>
    </xf>
    <xf numFmtId="0" fontId="6" fillId="0" borderId="0" xfId="0" applyFont="1"/>
    <xf numFmtId="164" fontId="0" fillId="0" borderId="0" xfId="0" applyNumberFormat="1" applyAlignment="1">
      <alignment horizontal="center"/>
    </xf>
    <xf numFmtId="167" fontId="2" fillId="0" borderId="0" xfId="0" applyNumberFormat="1" applyFont="1" applyBorder="1" applyAlignment="1">
      <alignment horizontal="center"/>
    </xf>
    <xf numFmtId="0" fontId="0" fillId="0" borderId="0" xfId="0" applyProtection="1">
      <protection locked="0"/>
    </xf>
    <xf numFmtId="0" fontId="0" fillId="0" borderId="0" xfId="0" applyBorder="1" applyProtection="1">
      <protection locked="0"/>
    </xf>
    <xf numFmtId="0" fontId="0" fillId="0" borderId="1" xfId="0" applyBorder="1"/>
    <xf numFmtId="0" fontId="0" fillId="0" borderId="13" xfId="0" applyBorder="1"/>
    <xf numFmtId="0" fontId="0" fillId="0" borderId="15" xfId="0" applyBorder="1"/>
    <xf numFmtId="0" fontId="0" fillId="0" borderId="17" xfId="0" applyBorder="1"/>
    <xf numFmtId="0" fontId="2" fillId="0" borderId="1" xfId="0" applyFont="1" applyBorder="1" applyAlignment="1">
      <alignment horizontal="center" vertical="justify"/>
    </xf>
    <xf numFmtId="0" fontId="1" fillId="0" borderId="0" xfId="0" applyFont="1" applyAlignment="1">
      <alignment horizontal="left"/>
    </xf>
    <xf numFmtId="0" fontId="2" fillId="0" borderId="0" xfId="0" applyFont="1" applyBorder="1" applyAlignment="1" applyProtection="1">
      <alignment horizontal="right"/>
      <protection locked="0"/>
    </xf>
    <xf numFmtId="0" fontId="2" fillId="0" borderId="0" xfId="0" applyFont="1" applyAlignment="1" applyProtection="1">
      <alignment horizontal="center"/>
      <protection locked="0"/>
    </xf>
    <xf numFmtId="0" fontId="4" fillId="0" borderId="0" xfId="0" applyFont="1" applyBorder="1" applyAlignment="1" applyProtection="1">
      <alignment horizontal="center"/>
      <protection locked="0"/>
    </xf>
    <xf numFmtId="2" fontId="2" fillId="0" borderId="4" xfId="0" applyNumberFormat="1" applyFont="1" applyBorder="1" applyAlignment="1">
      <alignment horizontal="center"/>
    </xf>
    <xf numFmtId="2" fontId="2" fillId="0" borderId="4" xfId="0" applyNumberFormat="1" applyFont="1" applyBorder="1" applyAlignment="1" applyProtection="1">
      <alignment horizontal="center"/>
      <protection locked="0"/>
    </xf>
    <xf numFmtId="0" fontId="0" fillId="5" borderId="11" xfId="0" applyFill="1" applyBorder="1" applyProtection="1">
      <protection locked="0"/>
    </xf>
    <xf numFmtId="0" fontId="0" fillId="5" borderId="12" xfId="0" applyFill="1" applyBorder="1" applyProtection="1">
      <protection locked="0"/>
    </xf>
    <xf numFmtId="0" fontId="0" fillId="5" borderId="13" xfId="0" applyFill="1" applyBorder="1" applyProtection="1">
      <protection locked="0"/>
    </xf>
    <xf numFmtId="0" fontId="0" fillId="5" borderId="14" xfId="0" applyFill="1" applyBorder="1" applyProtection="1">
      <protection locked="0"/>
    </xf>
    <xf numFmtId="0" fontId="0" fillId="5" borderId="0" xfId="0" applyFill="1" applyBorder="1" applyProtection="1">
      <protection locked="0"/>
    </xf>
    <xf numFmtId="0" fontId="0" fillId="5" borderId="15" xfId="0" applyFill="1" applyBorder="1" applyProtection="1">
      <protection locked="0"/>
    </xf>
    <xf numFmtId="0" fontId="0" fillId="5" borderId="16" xfId="0" applyFill="1" applyBorder="1" applyProtection="1">
      <protection locked="0"/>
    </xf>
    <xf numFmtId="0" fontId="0" fillId="5" borderId="8" xfId="0" applyFill="1" applyBorder="1" applyProtection="1">
      <protection locked="0"/>
    </xf>
    <xf numFmtId="0" fontId="0" fillId="5" borderId="17" xfId="0" applyFill="1" applyBorder="1" applyProtection="1">
      <protection locked="0"/>
    </xf>
    <xf numFmtId="2" fontId="0" fillId="0" borderId="0" xfId="0" applyNumberFormat="1" applyProtection="1">
      <protection locked="0"/>
    </xf>
    <xf numFmtId="0" fontId="2" fillId="0" borderId="0" xfId="0" applyFont="1" applyProtection="1">
      <protection locked="0"/>
    </xf>
    <xf numFmtId="2" fontId="2" fillId="0" borderId="0" xfId="0" applyNumberFormat="1" applyFont="1" applyProtection="1">
      <protection locked="0"/>
    </xf>
    <xf numFmtId="0" fontId="0" fillId="0" borderId="0" xfId="0" applyAlignment="1" applyProtection="1">
      <alignment horizontal="right"/>
      <protection locked="0"/>
    </xf>
    <xf numFmtId="0" fontId="6" fillId="0" borderId="0" xfId="0" applyFont="1" applyAlignment="1" applyProtection="1">
      <alignment horizontal="center"/>
      <protection locked="0"/>
    </xf>
    <xf numFmtId="168" fontId="2" fillId="0" borderId="0" xfId="0" applyNumberFormat="1" applyFont="1" applyAlignment="1" applyProtection="1">
      <alignment horizontal="center"/>
      <protection locked="0"/>
    </xf>
    <xf numFmtId="0" fontId="0" fillId="0" borderId="0" xfId="0" applyFill="1" applyBorder="1" applyAlignment="1" applyProtection="1">
      <protection locked="0"/>
    </xf>
    <xf numFmtId="0" fontId="2" fillId="0" borderId="0" xfId="0" applyFont="1" applyBorder="1" applyProtection="1">
      <protection locked="0"/>
    </xf>
    <xf numFmtId="0" fontId="6" fillId="0" borderId="0" xfId="0" applyFont="1" applyBorder="1" applyAlignment="1" applyProtection="1">
      <alignment horizontal="center"/>
      <protection locked="0"/>
    </xf>
    <xf numFmtId="0" fontId="0" fillId="0" borderId="0" xfId="0" applyBorder="1" applyAlignment="1" applyProtection="1">
      <alignment horizontal="right"/>
      <protection locked="0"/>
    </xf>
    <xf numFmtId="9" fontId="0" fillId="0" borderId="0" xfId="0" applyNumberFormat="1" applyBorder="1" applyAlignment="1" applyProtection="1">
      <alignment horizontal="center"/>
      <protection locked="0"/>
    </xf>
    <xf numFmtId="2" fontId="0" fillId="0" borderId="0" xfId="0" applyNumberFormat="1" applyBorder="1" applyProtection="1">
      <protection locked="0"/>
    </xf>
    <xf numFmtId="0" fontId="9" fillId="0" borderId="0" xfId="0" applyFont="1" applyFill="1" applyBorder="1" applyAlignment="1" applyProtection="1">
      <alignment horizontal="center"/>
      <protection locked="0"/>
    </xf>
    <xf numFmtId="0" fontId="0" fillId="0" borderId="1" xfId="0" applyBorder="1" applyAlignment="1" applyProtection="1">
      <alignment horizontal="center"/>
      <protection locked="0"/>
    </xf>
    <xf numFmtId="168" fontId="0" fillId="0" borderId="1" xfId="0" applyNumberFormat="1" applyBorder="1" applyAlignment="1" applyProtection="1">
      <alignment horizontal="center"/>
      <protection locked="0"/>
    </xf>
    <xf numFmtId="168" fontId="0" fillId="0" borderId="2" xfId="0" applyNumberFormat="1" applyBorder="1" applyAlignment="1" applyProtection="1">
      <alignment horizontal="center"/>
      <protection locked="0"/>
    </xf>
    <xf numFmtId="168" fontId="0" fillId="0" borderId="3" xfId="0" applyNumberFormat="1" applyBorder="1" applyAlignment="1" applyProtection="1">
      <alignment horizontal="center"/>
      <protection locked="0"/>
    </xf>
    <xf numFmtId="10" fontId="2" fillId="0" borderId="4" xfId="0" applyNumberFormat="1" applyFont="1" applyBorder="1" applyAlignment="1" applyProtection="1">
      <alignment horizontal="center"/>
      <protection locked="0"/>
    </xf>
    <xf numFmtId="2" fontId="0" fillId="0" borderId="3" xfId="0" applyNumberFormat="1" applyBorder="1" applyAlignment="1" applyProtection="1">
      <alignment horizontal="center"/>
      <protection locked="0"/>
    </xf>
    <xf numFmtId="0" fontId="0" fillId="0" borderId="4" xfId="0" applyBorder="1" applyAlignment="1" applyProtection="1">
      <alignment horizontal="center"/>
      <protection locked="0"/>
    </xf>
    <xf numFmtId="0" fontId="2" fillId="0" borderId="2" xfId="0" applyFont="1" applyBorder="1" applyAlignment="1" applyProtection="1">
      <alignment horizontal="center"/>
      <protection locked="0"/>
    </xf>
    <xf numFmtId="168" fontId="2" fillId="0" borderId="2" xfId="0" applyNumberFormat="1"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3" borderId="0" xfId="0" applyFont="1" applyFill="1" applyBorder="1" applyProtection="1">
      <protection locked="0"/>
    </xf>
    <xf numFmtId="168" fontId="2" fillId="0" borderId="4" xfId="0" applyNumberFormat="1" applyFont="1" applyBorder="1" applyAlignment="1" applyProtection="1">
      <alignment horizontal="center"/>
      <protection locked="0"/>
    </xf>
    <xf numFmtId="164" fontId="0" fillId="3" borderId="4" xfId="0" applyNumberFormat="1" applyFill="1" applyBorder="1" applyAlignment="1" applyProtection="1">
      <alignment horizontal="center"/>
      <protection locked="0"/>
    </xf>
    <xf numFmtId="0" fontId="2" fillId="0" borderId="1" xfId="0" applyFont="1" applyBorder="1" applyAlignment="1" applyProtection="1">
      <alignment horizontal="center"/>
      <protection locked="0"/>
    </xf>
    <xf numFmtId="0" fontId="0" fillId="0" borderId="0" xfId="0" applyFill="1" applyBorder="1" applyAlignment="1" applyProtection="1">
      <alignment horizontal="center"/>
      <protection locked="0"/>
    </xf>
    <xf numFmtId="2" fontId="0" fillId="0" borderId="2" xfId="0" applyNumberFormat="1" applyBorder="1" applyAlignment="1" applyProtection="1">
      <alignment horizontal="center"/>
      <protection locked="0"/>
    </xf>
    <xf numFmtId="9" fontId="0" fillId="0" borderId="2" xfId="0" applyNumberFormat="1" applyBorder="1" applyAlignment="1" applyProtection="1">
      <alignment horizontal="center"/>
      <protection locked="0"/>
    </xf>
    <xf numFmtId="2" fontId="2" fillId="5" borderId="4" xfId="0" applyNumberFormat="1" applyFont="1" applyFill="1" applyBorder="1" applyAlignment="1" applyProtection="1">
      <alignment horizontal="center"/>
      <protection locked="0"/>
    </xf>
    <xf numFmtId="2" fontId="2" fillId="3" borderId="4" xfId="0" applyNumberFormat="1" applyFont="1" applyFill="1" applyBorder="1" applyAlignment="1" applyProtection="1">
      <alignment horizontal="center"/>
    </xf>
    <xf numFmtId="2" fontId="2" fillId="5" borderId="4" xfId="0" applyNumberFormat="1" applyFont="1" applyFill="1" applyBorder="1" applyAlignment="1" applyProtection="1">
      <alignment horizontal="center"/>
    </xf>
    <xf numFmtId="0" fontId="5" fillId="0" borderId="0" xfId="0" applyFont="1" applyAlignment="1" applyProtection="1">
      <alignment horizontal="left"/>
      <protection locked="0"/>
    </xf>
    <xf numFmtId="0" fontId="2" fillId="0" borderId="0" xfId="0" applyFont="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0" fontId="9" fillId="0" borderId="0" xfId="0" applyFont="1" applyFill="1" applyBorder="1" applyAlignment="1" applyProtection="1">
      <alignment horizontal="centerContinuous"/>
      <protection locked="0"/>
    </xf>
    <xf numFmtId="2" fontId="0" fillId="0" borderId="1" xfId="0" applyNumberFormat="1" applyBorder="1" applyProtection="1">
      <protection locked="0"/>
    </xf>
    <xf numFmtId="2" fontId="0" fillId="0" borderId="2" xfId="0" applyNumberFormat="1" applyBorder="1" applyProtection="1">
      <protection locked="0"/>
    </xf>
    <xf numFmtId="168" fontId="0" fillId="0" borderId="0" xfId="0" applyNumberFormat="1" applyFill="1" applyBorder="1" applyAlignment="1" applyProtection="1">
      <protection locked="0"/>
    </xf>
    <xf numFmtId="2" fontId="0" fillId="0" borderId="3" xfId="0" applyNumberFormat="1" applyBorder="1" applyProtection="1">
      <protection locked="0"/>
    </xf>
    <xf numFmtId="0" fontId="0" fillId="3" borderId="4" xfId="0" applyFill="1" applyBorder="1" applyAlignment="1" applyProtection="1">
      <alignment horizontal="center"/>
      <protection locked="0"/>
    </xf>
    <xf numFmtId="0" fontId="2" fillId="0" borderId="4" xfId="0" applyFont="1" applyBorder="1" applyAlignment="1" applyProtection="1">
      <alignment horizontal="center"/>
      <protection locked="0"/>
    </xf>
    <xf numFmtId="0" fontId="0" fillId="3" borderId="7" xfId="0" applyFill="1" applyBorder="1" applyAlignment="1" applyProtection="1">
      <alignment horizontal="center"/>
      <protection locked="0"/>
    </xf>
    <xf numFmtId="10" fontId="2" fillId="0" borderId="4" xfId="0" applyNumberFormat="1" applyFont="1" applyBorder="1" applyAlignment="1">
      <alignment horizontal="center"/>
    </xf>
    <xf numFmtId="0" fontId="0" fillId="0" borderId="4" xfId="0" applyBorder="1" applyAlignment="1" applyProtection="1">
      <alignment horizontal="left"/>
      <protection locked="0"/>
    </xf>
    <xf numFmtId="166" fontId="0" fillId="0" borderId="11" xfId="0" applyNumberFormat="1" applyBorder="1" applyProtection="1">
      <protection locked="0"/>
    </xf>
    <xf numFmtId="166" fontId="0" fillId="0" borderId="12" xfId="0" applyNumberFormat="1" applyBorder="1" applyProtection="1">
      <protection locked="0"/>
    </xf>
    <xf numFmtId="166" fontId="0" fillId="0" borderId="13" xfId="0" applyNumberFormat="1" applyBorder="1" applyProtection="1">
      <protection locked="0"/>
    </xf>
    <xf numFmtId="166" fontId="0" fillId="0" borderId="14" xfId="0" applyNumberFormat="1" applyBorder="1" applyProtection="1">
      <protection locked="0"/>
    </xf>
    <xf numFmtId="166" fontId="0" fillId="0" borderId="0" xfId="0" applyNumberFormat="1" applyBorder="1" applyProtection="1">
      <protection locked="0"/>
    </xf>
    <xf numFmtId="166" fontId="0" fillId="0" borderId="15" xfId="0" applyNumberFormat="1" applyBorder="1" applyProtection="1">
      <protection locked="0"/>
    </xf>
    <xf numFmtId="166" fontId="0" fillId="0" borderId="16" xfId="0" applyNumberFormat="1" applyBorder="1" applyProtection="1">
      <protection locked="0"/>
    </xf>
    <xf numFmtId="166" fontId="0" fillId="0" borderId="8" xfId="0" applyNumberFormat="1" applyBorder="1" applyProtection="1">
      <protection locked="0"/>
    </xf>
    <xf numFmtId="166" fontId="0" fillId="0" borderId="17" xfId="0" applyNumberFormat="1" applyBorder="1" applyProtection="1">
      <protection locked="0"/>
    </xf>
    <xf numFmtId="166" fontId="0" fillId="0" borderId="1" xfId="0" applyNumberFormat="1" applyBorder="1" applyProtection="1">
      <protection locked="0"/>
    </xf>
    <xf numFmtId="166" fontId="0" fillId="0" borderId="2" xfId="0" applyNumberFormat="1" applyBorder="1" applyProtection="1">
      <protection locked="0"/>
    </xf>
    <xf numFmtId="166" fontId="0" fillId="0" borderId="3" xfId="0" applyNumberFormat="1" applyBorder="1" applyProtection="1">
      <protection locked="0"/>
    </xf>
    <xf numFmtId="167" fontId="2" fillId="0" borderId="4" xfId="0" applyNumberFormat="1" applyFont="1" applyBorder="1" applyAlignment="1" applyProtection="1">
      <alignment horizontal="center"/>
      <protection locked="0"/>
    </xf>
    <xf numFmtId="168" fontId="4" fillId="0" borderId="0" xfId="0" applyNumberFormat="1" applyFont="1" applyBorder="1" applyAlignment="1" applyProtection="1">
      <alignment horizontal="center"/>
      <protection locked="0"/>
    </xf>
    <xf numFmtId="168" fontId="2" fillId="0" borderId="0" xfId="0" applyNumberFormat="1" applyFont="1" applyBorder="1" applyAlignment="1" applyProtection="1">
      <alignment horizontal="center"/>
      <protection locked="0"/>
    </xf>
    <xf numFmtId="0" fontId="4" fillId="0" borderId="0" xfId="0" applyFont="1" applyAlignment="1" applyProtection="1">
      <alignment horizontal="center"/>
      <protection locked="0"/>
    </xf>
    <xf numFmtId="0" fontId="4" fillId="0" borderId="0" xfId="0" applyFont="1" applyFill="1" applyBorder="1" applyAlignment="1" applyProtection="1">
      <alignment horizontal="center"/>
      <protection locked="0"/>
    </xf>
    <xf numFmtId="0" fontId="2" fillId="0" borderId="0" xfId="0" applyFont="1" applyBorder="1" applyAlignment="1" applyProtection="1">
      <alignment horizontal="center" vertical="justify"/>
      <protection locked="0"/>
    </xf>
    <xf numFmtId="0" fontId="0" fillId="0" borderId="1" xfId="0" applyBorder="1" applyProtection="1">
      <protection locked="0"/>
    </xf>
    <xf numFmtId="0" fontId="0" fillId="0" borderId="13" xfId="0" applyBorder="1" applyProtection="1">
      <protection locked="0"/>
    </xf>
    <xf numFmtId="0" fontId="0" fillId="0" borderId="2" xfId="0" applyBorder="1" applyProtection="1">
      <protection locked="0"/>
    </xf>
    <xf numFmtId="0" fontId="0" fillId="0" borderId="15" xfId="0" applyBorder="1" applyProtection="1">
      <protection locked="0"/>
    </xf>
    <xf numFmtId="0" fontId="0" fillId="0" borderId="3" xfId="0" applyBorder="1" applyProtection="1">
      <protection locked="0"/>
    </xf>
    <xf numFmtId="0" fontId="0" fillId="0" borderId="17" xfId="0" applyBorder="1" applyProtection="1">
      <protection locked="0"/>
    </xf>
    <xf numFmtId="0" fontId="2" fillId="3" borderId="0" xfId="0" applyFont="1" applyFill="1"/>
    <xf numFmtId="168" fontId="0" fillId="3" borderId="11" xfId="0" applyNumberFormat="1" applyFill="1" applyBorder="1" applyAlignment="1" applyProtection="1">
      <alignment horizontal="center"/>
      <protection locked="0"/>
    </xf>
    <xf numFmtId="168" fontId="0" fillId="3" borderId="14" xfId="0" applyNumberFormat="1" applyFill="1" applyBorder="1" applyAlignment="1" applyProtection="1">
      <alignment horizontal="center"/>
      <protection locked="0"/>
    </xf>
    <xf numFmtId="168" fontId="0" fillId="3" borderId="16" xfId="0" applyNumberFormat="1" applyFill="1" applyBorder="1" applyAlignment="1" applyProtection="1">
      <alignment horizontal="center"/>
      <protection locked="0"/>
    </xf>
    <xf numFmtId="0" fontId="0" fillId="5" borderId="1" xfId="0" applyFill="1" applyBorder="1" applyAlignment="1" applyProtection="1">
      <alignment horizontal="center"/>
      <protection locked="0"/>
    </xf>
    <xf numFmtId="0" fontId="0" fillId="5" borderId="2" xfId="0" applyFill="1" applyBorder="1" applyAlignment="1" applyProtection="1">
      <alignment horizontal="center"/>
      <protection locked="0"/>
    </xf>
    <xf numFmtId="0" fontId="0" fillId="5" borderId="3" xfId="0" applyFill="1" applyBorder="1" applyAlignment="1" applyProtection="1">
      <alignment horizontal="center"/>
      <protection locked="0"/>
    </xf>
    <xf numFmtId="0" fontId="2" fillId="0" borderId="0" xfId="0" applyFont="1" applyFill="1" applyBorder="1" applyAlignment="1">
      <alignment horizontal="right"/>
    </xf>
    <xf numFmtId="0" fontId="4" fillId="0" borderId="1" xfId="0" applyFont="1" applyBorder="1" applyAlignment="1">
      <alignment horizontal="center"/>
    </xf>
    <xf numFmtId="0" fontId="4" fillId="0" borderId="3" xfId="0" applyFont="1" applyBorder="1" applyAlignment="1">
      <alignment horizontal="center"/>
    </xf>
    <xf numFmtId="0" fontId="4" fillId="0" borderId="0" xfId="0" applyFont="1" applyBorder="1" applyAlignment="1">
      <alignment horizontal="center"/>
    </xf>
    <xf numFmtId="2" fontId="2" fillId="0" borderId="5" xfId="0" applyNumberFormat="1" applyFont="1" applyBorder="1" applyAlignment="1" applyProtection="1">
      <alignment horizontal="center"/>
      <protection locked="0"/>
    </xf>
    <xf numFmtId="2" fontId="0" fillId="0" borderId="0" xfId="0" applyNumberFormat="1" applyBorder="1" applyAlignment="1" applyProtection="1">
      <alignment horizontal="center"/>
      <protection locked="0"/>
    </xf>
    <xf numFmtId="0" fontId="4" fillId="0" borderId="0" xfId="0" applyFont="1" applyBorder="1"/>
    <xf numFmtId="167" fontId="0" fillId="0" borderId="4" xfId="0" applyNumberFormat="1" applyBorder="1" applyAlignment="1">
      <alignment horizontal="center"/>
    </xf>
    <xf numFmtId="167" fontId="0" fillId="5" borderId="4" xfId="0" applyNumberFormat="1" applyFill="1" applyBorder="1" applyAlignment="1">
      <alignment horizontal="center"/>
    </xf>
    <xf numFmtId="167" fontId="0" fillId="3" borderId="4" xfId="0" applyNumberFormat="1" applyFill="1" applyBorder="1" applyAlignment="1">
      <alignment horizontal="center"/>
    </xf>
    <xf numFmtId="167" fontId="0" fillId="0" borderId="4" xfId="0" applyNumberFormat="1" applyBorder="1" applyAlignment="1" applyProtection="1">
      <alignment horizontal="center"/>
      <protection locked="0"/>
    </xf>
    <xf numFmtId="167" fontId="0" fillId="5" borderId="4" xfId="0" applyNumberFormat="1" applyFill="1" applyBorder="1" applyAlignment="1" applyProtection="1">
      <alignment horizontal="center"/>
      <protection locked="0"/>
    </xf>
    <xf numFmtId="167" fontId="0" fillId="3" borderId="4" xfId="0" applyNumberFormat="1" applyFill="1" applyBorder="1" applyAlignment="1" applyProtection="1">
      <alignment horizontal="center"/>
      <protection locked="0"/>
    </xf>
    <xf numFmtId="0" fontId="9" fillId="3" borderId="4" xfId="0" applyFont="1" applyFill="1" applyBorder="1" applyAlignment="1" applyProtection="1">
      <alignment horizontal="centerContinuous"/>
      <protection locked="0"/>
    </xf>
    <xf numFmtId="0" fontId="13" fillId="0" borderId="0" xfId="0" applyFont="1" applyProtection="1">
      <protection locked="0"/>
    </xf>
    <xf numFmtId="0" fontId="4" fillId="0" borderId="0" xfId="0" applyFont="1" applyBorder="1" applyProtection="1">
      <protection locked="0"/>
    </xf>
    <xf numFmtId="0" fontId="4" fillId="0" borderId="0" xfId="0" applyFont="1" applyBorder="1" applyAlignment="1" applyProtection="1">
      <alignment horizontal="center" vertical="top" wrapText="1"/>
      <protection locked="0"/>
    </xf>
    <xf numFmtId="0" fontId="4" fillId="0" borderId="1" xfId="0" applyFont="1" applyBorder="1" applyAlignment="1" applyProtection="1">
      <alignment horizontal="center"/>
      <protection locked="0"/>
    </xf>
    <xf numFmtId="0" fontId="4" fillId="0" borderId="2"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6" fillId="0" borderId="0" xfId="0" applyFont="1" applyProtection="1"/>
    <xf numFmtId="0" fontId="5" fillId="0" borderId="4" xfId="0" applyFont="1" applyBorder="1" applyAlignment="1" applyProtection="1">
      <alignment horizontal="center"/>
    </xf>
    <xf numFmtId="0" fontId="0" fillId="0" borderId="0" xfId="0" applyProtection="1"/>
    <xf numFmtId="0" fontId="2" fillId="0" borderId="0" xfId="0" applyFont="1" applyAlignment="1" applyProtection="1">
      <alignment horizontal="center"/>
    </xf>
    <xf numFmtId="0" fontId="0" fillId="0" borderId="0" xfId="0" applyAlignment="1" applyProtection="1">
      <alignment horizontal="right"/>
    </xf>
    <xf numFmtId="0" fontId="0" fillId="0" borderId="4" xfId="0" applyBorder="1" applyAlignment="1" applyProtection="1">
      <alignment horizontal="left"/>
    </xf>
    <xf numFmtId="166" fontId="0" fillId="0" borderId="11" xfId="0" applyNumberFormat="1" applyBorder="1" applyProtection="1"/>
    <xf numFmtId="166" fontId="0" fillId="0" borderId="12" xfId="0" applyNumberFormat="1" applyBorder="1" applyProtection="1"/>
    <xf numFmtId="166" fontId="0" fillId="0" borderId="13" xfId="0" applyNumberFormat="1" applyBorder="1" applyProtection="1"/>
    <xf numFmtId="166" fontId="0" fillId="0" borderId="14" xfId="0" applyNumberFormat="1" applyBorder="1" applyProtection="1"/>
    <xf numFmtId="166" fontId="0" fillId="0" borderId="0" xfId="0" applyNumberFormat="1" applyBorder="1" applyProtection="1"/>
    <xf numFmtId="166" fontId="0" fillId="0" borderId="15" xfId="0" applyNumberFormat="1" applyBorder="1" applyProtection="1"/>
    <xf numFmtId="166" fontId="0" fillId="0" borderId="16" xfId="0" applyNumberFormat="1" applyBorder="1" applyProtection="1"/>
    <xf numFmtId="166" fontId="0" fillId="0" borderId="8" xfId="0" applyNumberFormat="1" applyBorder="1" applyProtection="1"/>
    <xf numFmtId="166" fontId="0" fillId="0" borderId="17" xfId="0" applyNumberFormat="1" applyBorder="1" applyProtection="1"/>
    <xf numFmtId="0" fontId="2" fillId="0" borderId="4" xfId="0" applyFont="1" applyBorder="1" applyAlignment="1" applyProtection="1">
      <alignment horizontal="center"/>
    </xf>
    <xf numFmtId="0" fontId="2" fillId="0" borderId="6" xfId="0" applyFont="1" applyBorder="1" applyAlignment="1" applyProtection="1">
      <alignment horizontal="center"/>
    </xf>
    <xf numFmtId="0" fontId="4" fillId="0" borderId="1" xfId="0" applyFont="1" applyFill="1" applyBorder="1" applyAlignment="1" applyProtection="1">
      <alignment horizontal="center"/>
    </xf>
    <xf numFmtId="166" fontId="0" fillId="0" borderId="1" xfId="0" applyNumberFormat="1" applyBorder="1" applyProtection="1"/>
    <xf numFmtId="167" fontId="4" fillId="3" borderId="1" xfId="0" applyNumberFormat="1" applyFont="1" applyFill="1" applyBorder="1" applyAlignment="1" applyProtection="1">
      <alignment horizontal="right"/>
    </xf>
    <xf numFmtId="0" fontId="9" fillId="0" borderId="0" xfId="0" applyFont="1" applyFill="1" applyBorder="1" applyAlignment="1" applyProtection="1">
      <alignment horizontal="center"/>
    </xf>
    <xf numFmtId="0" fontId="4" fillId="0" borderId="2" xfId="0" applyFont="1" applyFill="1" applyBorder="1" applyAlignment="1" applyProtection="1">
      <alignment horizontal="center"/>
    </xf>
    <xf numFmtId="166" fontId="0" fillId="0" borderId="2" xfId="0" applyNumberFormat="1" applyBorder="1" applyProtection="1"/>
    <xf numFmtId="167" fontId="4" fillId="0" borderId="2" xfId="0" applyNumberFormat="1" applyFont="1" applyFill="1" applyBorder="1" applyAlignment="1" applyProtection="1">
      <alignment horizontal="right"/>
    </xf>
    <xf numFmtId="0" fontId="0" fillId="0" borderId="0" xfId="0" applyFill="1" applyBorder="1" applyAlignment="1" applyProtection="1"/>
    <xf numFmtId="0" fontId="2" fillId="0" borderId="4" xfId="0" applyFont="1" applyBorder="1" applyAlignment="1" applyProtection="1">
      <alignment horizontal="right"/>
    </xf>
    <xf numFmtId="0" fontId="4" fillId="0" borderId="3" xfId="0" applyFont="1" applyFill="1" applyBorder="1" applyAlignment="1" applyProtection="1">
      <alignment horizontal="center"/>
    </xf>
    <xf numFmtId="166" fontId="0" fillId="0" borderId="3" xfId="0" applyNumberFormat="1" applyBorder="1" applyProtection="1"/>
    <xf numFmtId="167" fontId="4" fillId="5" borderId="3" xfId="0" applyNumberFormat="1" applyFont="1" applyFill="1" applyBorder="1" applyAlignment="1" applyProtection="1">
      <alignment horizontal="right"/>
    </xf>
    <xf numFmtId="0" fontId="2" fillId="0" borderId="0" xfId="0" applyFont="1" applyAlignment="1" applyProtection="1">
      <alignment horizontal="right"/>
    </xf>
    <xf numFmtId="167" fontId="2" fillId="0" borderId="4" xfId="0" applyNumberFormat="1" applyFont="1" applyBorder="1" applyAlignment="1" applyProtection="1">
      <alignment horizontal="right"/>
    </xf>
    <xf numFmtId="167" fontId="2" fillId="0" borderId="0" xfId="0" applyNumberFormat="1" applyFont="1" applyProtection="1"/>
    <xf numFmtId="0" fontId="6" fillId="0" borderId="0" xfId="0" applyFont="1" applyAlignment="1" applyProtection="1">
      <alignment horizontal="left"/>
    </xf>
    <xf numFmtId="168" fontId="2" fillId="0" borderId="0" xfId="0" applyNumberFormat="1" applyFont="1" applyAlignment="1" applyProtection="1">
      <alignment horizontal="center"/>
    </xf>
    <xf numFmtId="168" fontId="0" fillId="0" borderId="0" xfId="0" applyNumberFormat="1" applyAlignment="1" applyProtection="1">
      <alignment horizontal="center"/>
    </xf>
    <xf numFmtId="0" fontId="2" fillId="0" borderId="0" xfId="0" applyFont="1" applyProtection="1"/>
    <xf numFmtId="0" fontId="2" fillId="3" borderId="0" xfId="0" applyFont="1" applyFill="1" applyProtection="1"/>
    <xf numFmtId="0" fontId="0" fillId="0" borderId="4" xfId="0" applyBorder="1" applyAlignment="1" applyProtection="1">
      <alignment horizontal="center"/>
    </xf>
    <xf numFmtId="0" fontId="2" fillId="0" borderId="3" xfId="0" applyFont="1" applyBorder="1" applyAlignment="1" applyProtection="1">
      <alignment horizontal="center"/>
    </xf>
    <xf numFmtId="0" fontId="0" fillId="0" borderId="2" xfId="0" applyBorder="1" applyAlignment="1" applyProtection="1">
      <alignment horizontal="center"/>
    </xf>
    <xf numFmtId="0" fontId="2" fillId="0" borderId="2" xfId="0" applyFont="1" applyBorder="1" applyAlignment="1" applyProtection="1">
      <alignment horizontal="center"/>
    </xf>
    <xf numFmtId="0" fontId="2" fillId="0" borderId="1" xfId="0" applyFont="1" applyBorder="1" applyAlignment="1" applyProtection="1">
      <alignment horizontal="center" vertical="justify"/>
    </xf>
    <xf numFmtId="0" fontId="2" fillId="0" borderId="4" xfId="0" applyFont="1" applyBorder="1" applyAlignment="1" applyProtection="1">
      <alignment horizontal="center" vertical="justify"/>
    </xf>
    <xf numFmtId="2" fontId="0" fillId="0" borderId="0" xfId="0" applyNumberFormat="1" applyAlignment="1" applyProtection="1">
      <alignment horizontal="center"/>
      <protection locked="0"/>
    </xf>
    <xf numFmtId="2" fontId="2" fillId="0" borderId="0" xfId="0" applyNumberFormat="1" applyFont="1" applyAlignment="1" applyProtection="1">
      <alignment horizontal="center"/>
      <protection locked="0"/>
    </xf>
    <xf numFmtId="166" fontId="0" fillId="0" borderId="0" xfId="0" applyNumberFormat="1" applyAlignment="1" applyProtection="1">
      <alignment horizontal="center"/>
      <protection locked="0"/>
    </xf>
    <xf numFmtId="2" fontId="4" fillId="0" borderId="0" xfId="0" applyNumberFormat="1" applyFont="1" applyAlignment="1" applyProtection="1">
      <alignment horizontal="center"/>
      <protection locked="0"/>
    </xf>
    <xf numFmtId="168" fontId="0" fillId="0" borderId="0" xfId="0" applyNumberFormat="1" applyAlignment="1" applyProtection="1">
      <alignment horizontal="center"/>
      <protection locked="0"/>
    </xf>
    <xf numFmtId="2" fontId="0" fillId="0" borderId="0" xfId="0" applyNumberFormat="1" applyFill="1" applyBorder="1" applyAlignment="1" applyProtection="1">
      <alignment horizontal="center"/>
      <protection locked="0"/>
    </xf>
    <xf numFmtId="168" fontId="2" fillId="0" borderId="6" xfId="0" applyNumberFormat="1" applyFont="1" applyBorder="1" applyAlignment="1">
      <alignment horizontal="center"/>
    </xf>
    <xf numFmtId="0" fontId="14" fillId="0" borderId="0" xfId="0" applyFont="1" applyAlignment="1" applyProtection="1">
      <alignment horizontal="right"/>
      <protection locked="0"/>
    </xf>
    <xf numFmtId="0" fontId="14" fillId="0" borderId="0" xfId="0" applyFont="1"/>
    <xf numFmtId="0" fontId="14" fillId="0" borderId="0" xfId="0" applyFont="1" applyBorder="1" applyProtection="1">
      <protection locked="0"/>
    </xf>
    <xf numFmtId="0" fontId="14" fillId="0" borderId="0" xfId="0" applyFont="1" applyProtection="1">
      <protection locked="0"/>
    </xf>
    <xf numFmtId="0" fontId="2" fillId="0" borderId="8" xfId="0" applyFont="1" applyBorder="1"/>
    <xf numFmtId="0" fontId="2" fillId="0" borderId="0" xfId="0" applyFont="1" applyBorder="1"/>
    <xf numFmtId="0" fontId="0" fillId="6" borderId="0" xfId="0" applyFill="1" applyProtection="1"/>
    <xf numFmtId="0" fontId="17" fillId="0" borderId="0" xfId="0" applyFont="1" applyFill="1"/>
    <xf numFmtId="2" fontId="17" fillId="0" borderId="0" xfId="0" applyNumberFormat="1" applyFont="1" applyFill="1" applyAlignment="1">
      <alignment horizontal="center"/>
    </xf>
    <xf numFmtId="0" fontId="16" fillId="6" borderId="0" xfId="0" applyFont="1" applyFill="1"/>
    <xf numFmtId="0" fontId="15" fillId="6" borderId="0" xfId="0" applyFont="1" applyFill="1" applyBorder="1" applyAlignment="1" applyProtection="1">
      <alignment horizontal="center"/>
    </xf>
    <xf numFmtId="0" fontId="0" fillId="6" borderId="0" xfId="0" applyFill="1" applyBorder="1" applyAlignment="1" applyProtection="1">
      <alignment horizontal="center" wrapText="1"/>
    </xf>
    <xf numFmtId="0" fontId="18" fillId="6" borderId="18" xfId="0" applyFont="1" applyFill="1" applyBorder="1" applyAlignment="1">
      <alignment horizontal="center"/>
    </xf>
    <xf numFmtId="1" fontId="18" fillId="6" borderId="18" xfId="0" applyNumberFormat="1" applyFont="1" applyFill="1" applyBorder="1" applyAlignment="1">
      <alignment horizontal="center"/>
    </xf>
    <xf numFmtId="2" fontId="18" fillId="6" borderId="18" xfId="0" applyNumberFormat="1" applyFont="1" applyFill="1" applyBorder="1" applyAlignment="1">
      <alignment horizontal="center"/>
    </xf>
    <xf numFmtId="0" fontId="15" fillId="6" borderId="0" xfId="0" applyFont="1" applyFill="1" applyAlignment="1" applyProtection="1">
      <alignment horizontal="center"/>
    </xf>
    <xf numFmtId="0" fontId="17" fillId="6" borderId="19" xfId="0" applyFont="1" applyFill="1" applyBorder="1" applyAlignment="1">
      <alignment horizontal="center"/>
    </xf>
    <xf numFmtId="1" fontId="17" fillId="7" borderId="0" xfId="0" applyNumberFormat="1" applyFont="1" applyFill="1" applyBorder="1" applyAlignment="1" applyProtection="1">
      <alignment horizontal="center"/>
      <protection locked="0"/>
    </xf>
    <xf numFmtId="2" fontId="17" fillId="7" borderId="0" xfId="0" applyNumberFormat="1" applyFont="1" applyFill="1" applyBorder="1" applyAlignment="1" applyProtection="1">
      <alignment horizontal="center"/>
      <protection locked="0"/>
    </xf>
    <xf numFmtId="2" fontId="17" fillId="7" borderId="20" xfId="0" applyNumberFormat="1" applyFont="1" applyFill="1" applyBorder="1" applyAlignment="1" applyProtection="1">
      <alignment horizontal="center"/>
      <protection locked="0"/>
    </xf>
    <xf numFmtId="0" fontId="0" fillId="6" borderId="18" xfId="0" applyFill="1" applyBorder="1" applyAlignment="1" applyProtection="1">
      <alignment horizontal="center" wrapText="1"/>
    </xf>
    <xf numFmtId="0" fontId="0" fillId="7" borderId="18" xfId="0" applyFill="1" applyBorder="1" applyAlignment="1" applyProtection="1">
      <alignment horizontal="center" wrapText="1"/>
      <protection locked="0"/>
    </xf>
    <xf numFmtId="0" fontId="17" fillId="6" borderId="23" xfId="0" applyFont="1" applyFill="1" applyBorder="1" applyAlignment="1">
      <alignment horizontal="center"/>
    </xf>
    <xf numFmtId="1" fontId="17" fillId="7" borderId="24" xfId="0" applyNumberFormat="1" applyFont="1" applyFill="1" applyBorder="1" applyAlignment="1" applyProtection="1">
      <alignment horizontal="center"/>
      <protection locked="0"/>
    </xf>
    <xf numFmtId="2" fontId="17" fillId="7" borderId="24" xfId="0" applyNumberFormat="1" applyFont="1" applyFill="1" applyBorder="1" applyAlignment="1" applyProtection="1">
      <alignment horizontal="center"/>
      <protection locked="0"/>
    </xf>
    <xf numFmtId="2" fontId="17" fillId="7" borderId="25" xfId="0" applyNumberFormat="1" applyFont="1" applyFill="1" applyBorder="1" applyAlignment="1" applyProtection="1">
      <alignment horizontal="center"/>
      <protection locked="0"/>
    </xf>
    <xf numFmtId="0" fontId="17" fillId="6" borderId="0" xfId="0" applyFont="1" applyFill="1"/>
    <xf numFmtId="1" fontId="17" fillId="6" borderId="0" xfId="0" applyNumberFormat="1" applyFont="1" applyFill="1" applyAlignment="1">
      <alignment horizontal="center"/>
    </xf>
    <xf numFmtId="2" fontId="17" fillId="6" borderId="0" xfId="0" applyNumberFormat="1" applyFont="1" applyFill="1" applyAlignment="1">
      <alignment horizontal="center"/>
    </xf>
    <xf numFmtId="0" fontId="15" fillId="6" borderId="0" xfId="0" applyFont="1" applyFill="1" applyAlignment="1" applyProtection="1">
      <alignment horizontal="center" wrapText="1"/>
    </xf>
    <xf numFmtId="0" fontId="18" fillId="8" borderId="0" xfId="0" applyFont="1" applyFill="1" applyAlignment="1">
      <alignment horizontal="center"/>
    </xf>
    <xf numFmtId="1" fontId="18" fillId="8" borderId="0" xfId="0" applyNumberFormat="1" applyFont="1" applyFill="1" applyAlignment="1">
      <alignment horizontal="center"/>
    </xf>
    <xf numFmtId="2" fontId="18" fillId="8" borderId="0" xfId="0" applyNumberFormat="1" applyFont="1" applyFill="1" applyAlignment="1">
      <alignment horizontal="center"/>
    </xf>
    <xf numFmtId="0" fontId="17" fillId="8" borderId="27" xfId="0" applyFont="1" applyFill="1" applyBorder="1" applyAlignment="1">
      <alignment horizontal="center"/>
    </xf>
    <xf numFmtId="2" fontId="17" fillId="8" borderId="27" xfId="0" applyNumberFormat="1" applyFont="1" applyFill="1" applyBorder="1" applyAlignment="1">
      <alignment horizontal="center"/>
    </xf>
    <xf numFmtId="1" fontId="17" fillId="8" borderId="27" xfId="0" applyNumberFormat="1" applyFont="1" applyFill="1" applyBorder="1" applyAlignment="1">
      <alignment horizontal="center"/>
    </xf>
    <xf numFmtId="167" fontId="17" fillId="8" borderId="27" xfId="0" applyNumberFormat="1" applyFont="1" applyFill="1" applyBorder="1" applyAlignment="1">
      <alignment horizontal="center"/>
    </xf>
    <xf numFmtId="0" fontId="17" fillId="8" borderId="24" xfId="0" applyFont="1" applyFill="1" applyBorder="1" applyAlignment="1">
      <alignment horizontal="center"/>
    </xf>
    <xf numFmtId="2" fontId="17" fillId="8" borderId="24" xfId="0" applyNumberFormat="1" applyFont="1" applyFill="1" applyBorder="1" applyAlignment="1">
      <alignment horizontal="center"/>
    </xf>
    <xf numFmtId="1" fontId="17" fillId="8" borderId="24" xfId="0" applyNumberFormat="1" applyFont="1" applyFill="1" applyBorder="1" applyAlignment="1">
      <alignment horizontal="center"/>
    </xf>
    <xf numFmtId="0" fontId="17" fillId="8" borderId="0" xfId="0" applyFont="1" applyFill="1" applyAlignment="1">
      <alignment horizontal="center"/>
    </xf>
    <xf numFmtId="2" fontId="17" fillId="8" borderId="0" xfId="0" applyNumberFormat="1" applyFont="1" applyFill="1" applyAlignment="1">
      <alignment horizontal="center"/>
    </xf>
    <xf numFmtId="1" fontId="17" fillId="8" borderId="0" xfId="0" applyNumberFormat="1" applyFont="1" applyFill="1" applyAlignment="1">
      <alignment horizontal="center"/>
    </xf>
    <xf numFmtId="1" fontId="16" fillId="6" borderId="0" xfId="0" applyNumberFormat="1" applyFont="1" applyFill="1" applyAlignment="1">
      <alignment horizontal="center"/>
    </xf>
    <xf numFmtId="2" fontId="16" fillId="6" borderId="0" xfId="0" applyNumberFormat="1" applyFont="1" applyFill="1" applyAlignment="1">
      <alignment horizontal="center"/>
    </xf>
    <xf numFmtId="0" fontId="19" fillId="6" borderId="18" xfId="0" applyFont="1" applyFill="1" applyBorder="1" applyAlignment="1" applyProtection="1">
      <alignment horizontal="left"/>
    </xf>
    <xf numFmtId="1" fontId="17" fillId="0" borderId="0" xfId="0" applyNumberFormat="1" applyFont="1" applyFill="1" applyAlignment="1">
      <alignment horizontal="left"/>
    </xf>
    <xf numFmtId="0" fontId="4" fillId="6" borderId="21" xfId="0" applyFont="1" applyFill="1" applyBorder="1" applyAlignment="1" applyProtection="1">
      <alignment horizontal="center" wrapText="1"/>
    </xf>
    <xf numFmtId="0" fontId="0" fillId="6" borderId="22" xfId="0" applyFill="1" applyBorder="1" applyAlignment="1" applyProtection="1">
      <alignment horizontal="center" wrapText="1"/>
    </xf>
    <xf numFmtId="0" fontId="0" fillId="6" borderId="26" xfId="0" applyFill="1" applyBorder="1" applyAlignment="1" applyProtection="1">
      <alignment horizontal="center" wrapText="1"/>
    </xf>
    <xf numFmtId="0" fontId="15" fillId="6" borderId="0" xfId="0" applyFont="1" applyFill="1" applyAlignment="1" applyProtection="1">
      <alignment horizontal="center" wrapText="1"/>
    </xf>
    <xf numFmtId="2" fontId="0" fillId="0" borderId="0" xfId="0" applyNumberFormat="1"/>
    <xf numFmtId="2" fontId="0" fillId="0" borderId="14" xfId="0" applyNumberFormat="1" applyBorder="1" applyAlignment="1">
      <alignment horizontal="center"/>
    </xf>
    <xf numFmtId="2" fontId="0" fillId="0" borderId="16" xfId="0" applyNumberFormat="1" applyBorder="1" applyAlignment="1">
      <alignment horizontal="center"/>
    </xf>
    <xf numFmtId="166" fontId="0" fillId="0" borderId="0" xfId="0" applyNumberFormat="1" applyAlignment="1">
      <alignment horizontal="center"/>
    </xf>
    <xf numFmtId="0" fontId="0" fillId="0" borderId="0" xfId="0" applyFont="1" applyAlignment="1">
      <alignment horizontal="right"/>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a:t>HISTOGRAM</a:t>
            </a:r>
          </a:p>
        </c:rich>
      </c:tx>
      <c:layout>
        <c:manualLayout>
          <c:xMode val="edge"/>
          <c:yMode val="edge"/>
          <c:x val="0.39210526315789473"/>
          <c:y val="3.7037037037037035E-2"/>
        </c:manualLayout>
      </c:layout>
      <c:overlay val="0"/>
      <c:spPr>
        <a:noFill/>
        <a:ln w="25400">
          <a:noFill/>
        </a:ln>
      </c:spPr>
    </c:title>
    <c:autoTitleDeleted val="0"/>
    <c:plotArea>
      <c:layout>
        <c:manualLayout>
          <c:layoutTarget val="inner"/>
          <c:xMode val="edge"/>
          <c:yMode val="edge"/>
          <c:x val="0.15526315789473685"/>
          <c:y val="0.21111187468125969"/>
          <c:w val="0.80789473684210522"/>
          <c:h val="0.55185384785101221"/>
        </c:manualLayout>
      </c:layout>
      <c:barChart>
        <c:barDir val="col"/>
        <c:grouping val="clustered"/>
        <c:varyColors val="0"/>
        <c:ser>
          <c:idx val="0"/>
          <c:order val="0"/>
          <c:tx>
            <c:strRef>
              <c:f>DATA!$I$11</c:f>
              <c:strCache>
                <c:ptCount val="1"/>
                <c:pt idx="0">
                  <c:v>Frequency</c:v>
                </c:pt>
              </c:strCache>
            </c:strRef>
          </c:tx>
          <c:spPr>
            <a:solidFill>
              <a:srgbClr val="9999FF"/>
            </a:solidFill>
            <a:ln w="12700">
              <a:solidFill>
                <a:srgbClr val="000000"/>
              </a:solidFill>
              <a:prstDash val="solid"/>
            </a:ln>
          </c:spPr>
          <c:invertIfNegative val="0"/>
          <c:cat>
            <c:strRef>
              <c:f>DATA!$H$12:$H$18</c:f>
              <c:strCache>
                <c:ptCount val="7"/>
                <c:pt idx="0">
                  <c:v>A</c:v>
                </c:pt>
                <c:pt idx="1">
                  <c:v>B</c:v>
                </c:pt>
                <c:pt idx="2">
                  <c:v>C</c:v>
                </c:pt>
                <c:pt idx="3">
                  <c:v>D</c:v>
                </c:pt>
                <c:pt idx="4">
                  <c:v>E</c:v>
                </c:pt>
                <c:pt idx="5">
                  <c:v>F</c:v>
                </c:pt>
                <c:pt idx="6">
                  <c:v>G</c:v>
                </c:pt>
              </c:strCache>
            </c:strRef>
          </c:cat>
          <c:val>
            <c:numRef>
              <c:f>DATA!$I$12:$I$18</c:f>
              <c:numCache>
                <c:formatCode>General</c:formatCode>
                <c:ptCount val="7"/>
                <c:pt idx="0">
                  <c:v>2</c:v>
                </c:pt>
                <c:pt idx="1">
                  <c:v>6</c:v>
                </c:pt>
                <c:pt idx="2">
                  <c:v>12</c:v>
                </c:pt>
                <c:pt idx="3">
                  <c:v>12</c:v>
                </c:pt>
                <c:pt idx="4">
                  <c:v>8</c:v>
                </c:pt>
                <c:pt idx="5">
                  <c:v>4</c:v>
                </c:pt>
                <c:pt idx="6">
                  <c:v>4</c:v>
                </c:pt>
              </c:numCache>
            </c:numRef>
          </c:val>
        </c:ser>
        <c:dLbls>
          <c:showLegendKey val="0"/>
          <c:showVal val="0"/>
          <c:showCatName val="0"/>
          <c:showSerName val="0"/>
          <c:showPercent val="0"/>
          <c:showBubbleSize val="0"/>
        </c:dLbls>
        <c:gapWidth val="150"/>
        <c:axId val="478994456"/>
        <c:axId val="478994848"/>
      </c:barChart>
      <c:catAx>
        <c:axId val="4789944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Classes</a:t>
                </a:r>
              </a:p>
            </c:rich>
          </c:tx>
          <c:layout>
            <c:manualLayout>
              <c:xMode val="edge"/>
              <c:yMode val="edge"/>
              <c:x val="0.49473684210526314"/>
              <c:y val="0.862966073685233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478994848"/>
        <c:crosses val="autoZero"/>
        <c:auto val="1"/>
        <c:lblAlgn val="ctr"/>
        <c:lblOffset val="100"/>
        <c:tickLblSkip val="1"/>
        <c:tickMarkSkip val="1"/>
        <c:noMultiLvlLbl val="0"/>
      </c:catAx>
      <c:valAx>
        <c:axId val="478994848"/>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Frequency</a:t>
                </a:r>
              </a:p>
            </c:rich>
          </c:tx>
          <c:layout>
            <c:manualLayout>
              <c:xMode val="edge"/>
              <c:yMode val="edge"/>
              <c:x val="4.2105263157894736E-2"/>
              <c:y val="0.370371536891221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47899445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a:t>HISTOGRAM</a:t>
            </a:r>
          </a:p>
        </c:rich>
      </c:tx>
      <c:layout>
        <c:manualLayout>
          <c:xMode val="edge"/>
          <c:yMode val="edge"/>
          <c:x val="0.3835989945701232"/>
          <c:y val="4.1095890410958902E-2"/>
        </c:manualLayout>
      </c:layout>
      <c:overlay val="0"/>
      <c:spPr>
        <a:noFill/>
        <a:ln w="25400">
          <a:noFill/>
        </a:ln>
      </c:spPr>
    </c:title>
    <c:autoTitleDeleted val="0"/>
    <c:plotArea>
      <c:layout>
        <c:manualLayout>
          <c:layoutTarget val="inner"/>
          <c:xMode val="edge"/>
          <c:yMode val="edge"/>
          <c:x val="0.15608505933020039"/>
          <c:y val="0.26027513321888029"/>
          <c:w val="0.80688039145273094"/>
          <c:h val="0.38356335421729726"/>
        </c:manualLayout>
      </c:layout>
      <c:barChart>
        <c:barDir val="col"/>
        <c:grouping val="clustered"/>
        <c:varyColors val="0"/>
        <c:ser>
          <c:idx val="0"/>
          <c:order val="0"/>
          <c:tx>
            <c:strRef>
              <c:f>DATA!$C$77</c:f>
              <c:strCache>
                <c:ptCount val="1"/>
                <c:pt idx="0">
                  <c:v>Frequency</c:v>
                </c:pt>
              </c:strCache>
            </c:strRef>
          </c:tx>
          <c:spPr>
            <a:solidFill>
              <a:srgbClr val="9999FF"/>
            </a:solidFill>
            <a:ln w="12700">
              <a:solidFill>
                <a:srgbClr val="000000"/>
              </a:solidFill>
              <a:prstDash val="solid"/>
            </a:ln>
          </c:spPr>
          <c:invertIfNegative val="0"/>
          <c:cat>
            <c:strRef>
              <c:f>DATA!$B$78:$B$83</c:f>
              <c:strCache>
                <c:ptCount val="6"/>
                <c:pt idx="0">
                  <c:v>100 to 125</c:v>
                </c:pt>
                <c:pt idx="1">
                  <c:v>125 to 150</c:v>
                </c:pt>
                <c:pt idx="2">
                  <c:v>150 to 175</c:v>
                </c:pt>
                <c:pt idx="3">
                  <c:v>175 to 200</c:v>
                </c:pt>
                <c:pt idx="4">
                  <c:v>200 to 225</c:v>
                </c:pt>
                <c:pt idx="5">
                  <c:v>225 to 250</c:v>
                </c:pt>
              </c:strCache>
            </c:strRef>
          </c:cat>
          <c:val>
            <c:numRef>
              <c:f>DATA!$C$78:$C$83</c:f>
              <c:numCache>
                <c:formatCode>General</c:formatCode>
                <c:ptCount val="6"/>
                <c:pt idx="0">
                  <c:v>2</c:v>
                </c:pt>
                <c:pt idx="1">
                  <c:v>5</c:v>
                </c:pt>
                <c:pt idx="2">
                  <c:v>10</c:v>
                </c:pt>
                <c:pt idx="3">
                  <c:v>10</c:v>
                </c:pt>
                <c:pt idx="4">
                  <c:v>4</c:v>
                </c:pt>
                <c:pt idx="5">
                  <c:v>4</c:v>
                </c:pt>
              </c:numCache>
            </c:numRef>
          </c:val>
        </c:ser>
        <c:dLbls>
          <c:showLegendKey val="0"/>
          <c:showVal val="0"/>
          <c:showCatName val="0"/>
          <c:showSerName val="0"/>
          <c:showPercent val="0"/>
          <c:showBubbleSize val="0"/>
        </c:dLbls>
        <c:gapWidth val="150"/>
        <c:axId val="478995632"/>
        <c:axId val="182941672"/>
      </c:barChart>
      <c:catAx>
        <c:axId val="478995632"/>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n-US"/>
                  <a:t>Classes</a:t>
                </a:r>
              </a:p>
            </c:rich>
          </c:tx>
          <c:layout>
            <c:manualLayout>
              <c:xMode val="edge"/>
              <c:yMode val="edge"/>
              <c:x val="0.49471038342429424"/>
              <c:y val="0.8356202734932106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2941672"/>
        <c:crosses val="autoZero"/>
        <c:auto val="1"/>
        <c:lblAlgn val="ctr"/>
        <c:lblOffset val="100"/>
        <c:tickLblSkip val="1"/>
        <c:tickMarkSkip val="1"/>
        <c:noMultiLvlLbl val="0"/>
      </c:catAx>
      <c:valAx>
        <c:axId val="182941672"/>
        <c:scaling>
          <c:orientation val="minMax"/>
        </c:scaling>
        <c:delete val="0"/>
        <c:axPos val="l"/>
        <c:majorGridlines>
          <c:spPr>
            <a:ln w="3175">
              <a:solidFill>
                <a:srgbClr val="000000"/>
              </a:solidFill>
              <a:prstDash val="solid"/>
            </a:ln>
          </c:spPr>
        </c:majorGridlines>
        <c:title>
          <c:tx>
            <c:rich>
              <a:bodyPr/>
              <a:lstStyle/>
              <a:p>
                <a:pPr>
                  <a:defRPr sz="825" b="1" i="0" u="none" strike="noStrike" baseline="0">
                    <a:solidFill>
                      <a:srgbClr val="000000"/>
                    </a:solidFill>
                    <a:latin typeface="Arial"/>
                    <a:ea typeface="Arial"/>
                    <a:cs typeface="Arial"/>
                  </a:defRPr>
                </a:pPr>
                <a:r>
                  <a:rPr lang="en-US"/>
                  <a:t>Frequency</a:t>
                </a:r>
              </a:p>
            </c:rich>
          </c:tx>
          <c:layout>
            <c:manualLayout>
              <c:xMode val="edge"/>
              <c:yMode val="edge"/>
              <c:x val="4.2328042328042326E-2"/>
              <c:y val="0.3105037212814151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899563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PROCESS PRESSURE VS TEMPERATURE</a:t>
            </a:r>
          </a:p>
        </c:rich>
      </c:tx>
      <c:layout>
        <c:manualLayout>
          <c:xMode val="edge"/>
          <c:yMode val="edge"/>
          <c:x val="0.20011339601967229"/>
          <c:y val="3.2967032967032968E-2"/>
        </c:manualLayout>
      </c:layout>
      <c:overlay val="0"/>
      <c:spPr>
        <a:noFill/>
        <a:ln w="25400">
          <a:noFill/>
        </a:ln>
      </c:spPr>
    </c:title>
    <c:autoTitleDeleted val="0"/>
    <c:plotArea>
      <c:layout>
        <c:manualLayout>
          <c:layoutTarget val="inner"/>
          <c:xMode val="edge"/>
          <c:yMode val="edge"/>
          <c:x val="0.15776717726882167"/>
          <c:y val="0.24725307892594078"/>
          <c:w val="0.78640869900151111"/>
          <c:h val="0.56593482509715332"/>
        </c:manualLayout>
      </c:layout>
      <c:scatterChart>
        <c:scatterStyle val="lineMarker"/>
        <c:varyColors val="0"/>
        <c:ser>
          <c:idx val="0"/>
          <c:order val="0"/>
          <c:tx>
            <c:strRef>
              <c:f>CORRELATION!$H$5</c:f>
              <c:strCache>
                <c:ptCount val="1"/>
                <c:pt idx="0">
                  <c:v>Pressure     psig</c:v>
                </c:pt>
              </c:strCache>
            </c:strRef>
          </c:tx>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layout>
                <c:manualLayout>
                  <c:x val="0.22889956320735927"/>
                  <c:y val="-0.17384630223184633"/>
                </c:manualLayout>
              </c:layout>
              <c:numFmt formatCode="General" sourceLinked="0"/>
              <c:spPr>
                <a:solidFill>
                  <a:srgbClr val="FFFF00"/>
                </a:solidFill>
                <a:ln w="25400">
                  <a:noFill/>
                </a:ln>
              </c:spPr>
              <c:txPr>
                <a:bodyPr/>
                <a:lstStyle/>
                <a:p>
                  <a:pPr>
                    <a:defRPr sz="925" b="0" i="0" u="none" strike="noStrike" baseline="0">
                      <a:solidFill>
                        <a:srgbClr val="000000"/>
                      </a:solidFill>
                      <a:latin typeface="Arial"/>
                      <a:ea typeface="Arial"/>
                      <a:cs typeface="Arial"/>
                    </a:defRPr>
                  </a:pPr>
                  <a:endParaRPr lang="en-US"/>
                </a:p>
              </c:txPr>
            </c:trendlineLbl>
          </c:trendline>
          <c:xVal>
            <c:numRef>
              <c:f>CORRELATION!$H$6:$H$25</c:f>
              <c:numCache>
                <c:formatCode>General</c:formatCode>
                <c:ptCount val="20"/>
                <c:pt idx="0">
                  <c:v>2</c:v>
                </c:pt>
                <c:pt idx="1">
                  <c:v>2</c:v>
                </c:pt>
                <c:pt idx="2">
                  <c:v>2</c:v>
                </c:pt>
                <c:pt idx="3">
                  <c:v>4</c:v>
                </c:pt>
                <c:pt idx="4">
                  <c:v>4</c:v>
                </c:pt>
                <c:pt idx="5">
                  <c:v>8</c:v>
                </c:pt>
                <c:pt idx="6">
                  <c:v>8</c:v>
                </c:pt>
                <c:pt idx="7">
                  <c:v>10</c:v>
                </c:pt>
                <c:pt idx="8">
                  <c:v>10</c:v>
                </c:pt>
                <c:pt idx="9">
                  <c:v>16</c:v>
                </c:pt>
                <c:pt idx="10">
                  <c:v>16</c:v>
                </c:pt>
                <c:pt idx="11">
                  <c:v>20</c:v>
                </c:pt>
                <c:pt idx="12">
                  <c:v>20</c:v>
                </c:pt>
                <c:pt idx="13">
                  <c:v>20</c:v>
                </c:pt>
                <c:pt idx="14">
                  <c:v>24</c:v>
                </c:pt>
                <c:pt idx="15">
                  <c:v>24</c:v>
                </c:pt>
                <c:pt idx="16">
                  <c:v>24</c:v>
                </c:pt>
                <c:pt idx="17">
                  <c:v>30</c:v>
                </c:pt>
                <c:pt idx="18">
                  <c:v>30</c:v>
                </c:pt>
                <c:pt idx="19">
                  <c:v>30</c:v>
                </c:pt>
              </c:numCache>
            </c:numRef>
          </c:xVal>
          <c:yVal>
            <c:numRef>
              <c:f>CORRELATION!$I$6:$I$25</c:f>
              <c:numCache>
                <c:formatCode>General</c:formatCode>
                <c:ptCount val="20"/>
                <c:pt idx="0">
                  <c:v>10</c:v>
                </c:pt>
                <c:pt idx="1">
                  <c:v>14</c:v>
                </c:pt>
                <c:pt idx="2">
                  <c:v>12</c:v>
                </c:pt>
                <c:pt idx="3">
                  <c:v>11</c:v>
                </c:pt>
                <c:pt idx="4">
                  <c:v>15</c:v>
                </c:pt>
                <c:pt idx="5">
                  <c:v>14</c:v>
                </c:pt>
                <c:pt idx="6">
                  <c:v>16</c:v>
                </c:pt>
                <c:pt idx="7">
                  <c:v>14</c:v>
                </c:pt>
                <c:pt idx="8">
                  <c:v>18</c:v>
                </c:pt>
                <c:pt idx="9">
                  <c:v>18</c:v>
                </c:pt>
                <c:pt idx="10">
                  <c:v>20</c:v>
                </c:pt>
                <c:pt idx="11">
                  <c:v>20</c:v>
                </c:pt>
                <c:pt idx="12">
                  <c:v>22</c:v>
                </c:pt>
                <c:pt idx="13">
                  <c:v>21</c:v>
                </c:pt>
                <c:pt idx="14">
                  <c:v>23</c:v>
                </c:pt>
                <c:pt idx="15">
                  <c:v>24</c:v>
                </c:pt>
                <c:pt idx="16">
                  <c:v>22</c:v>
                </c:pt>
                <c:pt idx="17">
                  <c:v>27</c:v>
                </c:pt>
                <c:pt idx="18">
                  <c:v>25</c:v>
                </c:pt>
                <c:pt idx="19">
                  <c:v>26</c:v>
                </c:pt>
              </c:numCache>
            </c:numRef>
          </c:yVal>
          <c:smooth val="0"/>
        </c:ser>
        <c:dLbls>
          <c:showLegendKey val="0"/>
          <c:showVal val="0"/>
          <c:showCatName val="0"/>
          <c:showSerName val="0"/>
          <c:showPercent val="0"/>
          <c:showBubbleSize val="0"/>
        </c:dLbls>
        <c:axId val="737333112"/>
        <c:axId val="737333504"/>
      </c:scatterChart>
      <c:valAx>
        <c:axId val="737333112"/>
        <c:scaling>
          <c:orientation val="minMax"/>
        </c:scaling>
        <c:delete val="0"/>
        <c:axPos val="b"/>
        <c:majorGridlines>
          <c:spPr>
            <a:ln w="3175">
              <a:solidFill>
                <a:srgbClr val="000000"/>
              </a:solidFill>
              <a:prstDash val="solid"/>
            </a:ln>
          </c:spPr>
        </c:majorGridlines>
        <c:title>
          <c:tx>
            <c:rich>
              <a:bodyPr/>
              <a:lstStyle/>
              <a:p>
                <a:pPr>
                  <a:defRPr sz="950" b="1" i="0" u="none" strike="noStrike" baseline="0">
                    <a:solidFill>
                      <a:srgbClr val="000000"/>
                    </a:solidFill>
                    <a:latin typeface="Arial"/>
                    <a:ea typeface="Arial"/>
                    <a:cs typeface="Arial"/>
                  </a:defRPr>
                </a:pPr>
                <a:r>
                  <a:rPr lang="en-US"/>
                  <a:t>PRESSURE (PSIG)</a:t>
                </a:r>
              </a:p>
            </c:rich>
          </c:tx>
          <c:layout>
            <c:manualLayout>
              <c:xMode val="edge"/>
              <c:yMode val="edge"/>
              <c:x val="0.40776749993629435"/>
              <c:y val="0.8956055493063366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737333504"/>
        <c:crosses val="autoZero"/>
        <c:crossBetween val="midCat"/>
      </c:valAx>
      <c:valAx>
        <c:axId val="737333504"/>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Arial"/>
                    <a:ea typeface="Arial"/>
                    <a:cs typeface="Arial"/>
                  </a:defRPr>
                </a:pPr>
                <a:r>
                  <a:rPr lang="en-US"/>
                  <a:t>TEMPERATURE (C DEG)</a:t>
                </a:r>
              </a:p>
            </c:rich>
          </c:tx>
          <c:layout>
            <c:manualLayout>
              <c:xMode val="edge"/>
              <c:yMode val="edge"/>
              <c:x val="3.8834951456310676E-2"/>
              <c:y val="0.321428859854056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73733311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a:t>PROCESS X VS Y</a:t>
            </a:r>
          </a:p>
        </c:rich>
      </c:tx>
      <c:layout>
        <c:manualLayout>
          <c:xMode val="edge"/>
          <c:yMode val="edge"/>
          <c:x val="0.34466070381978947"/>
          <c:y val="3.5335689045936397E-2"/>
        </c:manualLayout>
      </c:layout>
      <c:overlay val="0"/>
      <c:spPr>
        <a:noFill/>
        <a:ln w="25400">
          <a:noFill/>
        </a:ln>
      </c:spPr>
    </c:title>
    <c:autoTitleDeleted val="0"/>
    <c:plotArea>
      <c:layout>
        <c:manualLayout>
          <c:layoutTarget val="inner"/>
          <c:xMode val="edge"/>
          <c:yMode val="edge"/>
          <c:x val="0.15533998992622441"/>
          <c:y val="0.22968237508691594"/>
          <c:w val="0.78883588634410828"/>
          <c:h val="0.53356982520191243"/>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layout>
                <c:manualLayout>
                  <c:x val="0.15568730964835997"/>
                  <c:y val="-0.2120144259963152"/>
                </c:manualLayout>
              </c:layout>
              <c:numFmt formatCode="General" sourceLinked="0"/>
              <c:spPr>
                <a:solidFill>
                  <a:srgbClr val="FFFF00"/>
                </a:solidFill>
                <a:ln w="25400">
                  <a:noFill/>
                </a:ln>
              </c:spPr>
              <c:txPr>
                <a:bodyPr/>
                <a:lstStyle/>
                <a:p>
                  <a:pPr>
                    <a:defRPr sz="925" b="0" i="0" u="none" strike="noStrike" baseline="0">
                      <a:solidFill>
                        <a:srgbClr val="000000"/>
                      </a:solidFill>
                      <a:latin typeface="Arial"/>
                      <a:ea typeface="Arial"/>
                      <a:cs typeface="Arial"/>
                    </a:defRPr>
                  </a:pPr>
                  <a:endParaRPr lang="en-US"/>
                </a:p>
              </c:txPr>
            </c:trendlineLbl>
          </c:trendline>
          <c:xVal>
            <c:numRef>
              <c:f>CORRELATION!$I$107:$I$116</c:f>
              <c:numCache>
                <c:formatCode>General</c:formatCode>
                <c:ptCount val="10"/>
                <c:pt idx="0">
                  <c:v>16</c:v>
                </c:pt>
                <c:pt idx="1">
                  <c:v>16</c:v>
                </c:pt>
                <c:pt idx="2">
                  <c:v>20</c:v>
                </c:pt>
                <c:pt idx="3">
                  <c:v>20</c:v>
                </c:pt>
                <c:pt idx="4">
                  <c:v>20</c:v>
                </c:pt>
                <c:pt idx="5">
                  <c:v>24</c:v>
                </c:pt>
                <c:pt idx="6">
                  <c:v>24</c:v>
                </c:pt>
                <c:pt idx="7">
                  <c:v>24</c:v>
                </c:pt>
                <c:pt idx="8">
                  <c:v>30</c:v>
                </c:pt>
                <c:pt idx="9">
                  <c:v>30</c:v>
                </c:pt>
              </c:numCache>
            </c:numRef>
          </c:xVal>
          <c:yVal>
            <c:numRef>
              <c:f>CORRELATION!$J$107:$J$116</c:f>
              <c:numCache>
                <c:formatCode>General</c:formatCode>
                <c:ptCount val="10"/>
                <c:pt idx="0">
                  <c:v>10</c:v>
                </c:pt>
                <c:pt idx="1">
                  <c:v>12</c:v>
                </c:pt>
                <c:pt idx="2">
                  <c:v>13</c:v>
                </c:pt>
                <c:pt idx="3">
                  <c:v>12</c:v>
                </c:pt>
                <c:pt idx="4">
                  <c:v>14</c:v>
                </c:pt>
                <c:pt idx="5">
                  <c:v>14</c:v>
                </c:pt>
                <c:pt idx="6">
                  <c:v>16</c:v>
                </c:pt>
                <c:pt idx="7">
                  <c:v>17</c:v>
                </c:pt>
                <c:pt idx="8">
                  <c:v>18</c:v>
                </c:pt>
                <c:pt idx="9">
                  <c:v>19</c:v>
                </c:pt>
              </c:numCache>
            </c:numRef>
          </c:yVal>
          <c:smooth val="0"/>
        </c:ser>
        <c:dLbls>
          <c:showLegendKey val="0"/>
          <c:showVal val="0"/>
          <c:showCatName val="0"/>
          <c:showSerName val="0"/>
          <c:showPercent val="0"/>
          <c:showBubbleSize val="0"/>
        </c:dLbls>
        <c:axId val="737333896"/>
        <c:axId val="872340792"/>
      </c:scatterChart>
      <c:valAx>
        <c:axId val="737333896"/>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US"/>
                  <a:t>X ---&gt;</a:t>
                </a:r>
              </a:p>
            </c:rich>
          </c:tx>
          <c:layout>
            <c:manualLayout>
              <c:xMode val="edge"/>
              <c:yMode val="edge"/>
              <c:x val="0.50728206304309043"/>
              <c:y val="0.869259434443485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872340792"/>
        <c:crosses val="autoZero"/>
        <c:crossBetween val="midCat"/>
      </c:valAx>
      <c:valAx>
        <c:axId val="872340792"/>
        <c:scaling>
          <c:orientation val="minMax"/>
        </c:scaling>
        <c:delete val="0"/>
        <c:axPos val="l"/>
        <c:majorGridlines>
          <c:spPr>
            <a:ln w="3175">
              <a:solidFill>
                <a:srgbClr val="000000"/>
              </a:solidFill>
              <a:prstDash val="solid"/>
            </a:ln>
          </c:spPr>
        </c:majorGridlines>
        <c:title>
          <c:tx>
            <c:rich>
              <a:bodyPr/>
              <a:lstStyle/>
              <a:p>
                <a:pPr>
                  <a:defRPr sz="925" b="1" i="0" u="none" strike="noStrike" baseline="0">
                    <a:solidFill>
                      <a:srgbClr val="000000"/>
                    </a:solidFill>
                    <a:latin typeface="Arial"/>
                    <a:ea typeface="Arial"/>
                    <a:cs typeface="Arial"/>
                  </a:defRPr>
                </a:pPr>
                <a:r>
                  <a:rPr lang="en-US"/>
                  <a:t>Y ---&gt;</a:t>
                </a:r>
              </a:p>
            </c:rich>
          </c:tx>
          <c:layout>
            <c:manualLayout>
              <c:xMode val="edge"/>
              <c:yMode val="edge"/>
              <c:x val="3.8834951456310676E-2"/>
              <c:y val="0.4381632861263366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737333896"/>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X - 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4.59090113735783E-2"/>
                  <c:y val="-0.1670833333333333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CORRELATION!$I$135:$I$144</c:f>
              <c:numCache>
                <c:formatCode>General</c:formatCode>
                <c:ptCount val="10"/>
                <c:pt idx="0">
                  <c:v>16</c:v>
                </c:pt>
                <c:pt idx="1">
                  <c:v>16</c:v>
                </c:pt>
                <c:pt idx="2">
                  <c:v>20</c:v>
                </c:pt>
                <c:pt idx="3">
                  <c:v>20</c:v>
                </c:pt>
                <c:pt idx="4">
                  <c:v>20</c:v>
                </c:pt>
                <c:pt idx="5">
                  <c:v>24</c:v>
                </c:pt>
                <c:pt idx="6">
                  <c:v>24</c:v>
                </c:pt>
                <c:pt idx="7">
                  <c:v>24</c:v>
                </c:pt>
                <c:pt idx="8">
                  <c:v>30</c:v>
                </c:pt>
                <c:pt idx="9">
                  <c:v>30</c:v>
                </c:pt>
              </c:numCache>
            </c:numRef>
          </c:xVal>
          <c:yVal>
            <c:numRef>
              <c:f>CORRELATION!$J$135:$J$144</c:f>
              <c:numCache>
                <c:formatCode>General</c:formatCode>
                <c:ptCount val="10"/>
                <c:pt idx="0">
                  <c:v>10</c:v>
                </c:pt>
                <c:pt idx="1">
                  <c:v>12</c:v>
                </c:pt>
                <c:pt idx="2">
                  <c:v>13</c:v>
                </c:pt>
                <c:pt idx="3">
                  <c:v>12</c:v>
                </c:pt>
                <c:pt idx="4">
                  <c:v>14</c:v>
                </c:pt>
                <c:pt idx="5">
                  <c:v>14</c:v>
                </c:pt>
                <c:pt idx="6">
                  <c:v>16</c:v>
                </c:pt>
                <c:pt idx="7">
                  <c:v>17</c:v>
                </c:pt>
                <c:pt idx="8">
                  <c:v>18</c:v>
                </c:pt>
                <c:pt idx="9">
                  <c:v>19</c:v>
                </c:pt>
              </c:numCache>
            </c:numRef>
          </c:yVal>
          <c:smooth val="0"/>
        </c:ser>
        <c:dLbls>
          <c:showLegendKey val="0"/>
          <c:showVal val="0"/>
          <c:showCatName val="0"/>
          <c:showSerName val="0"/>
          <c:showPercent val="0"/>
          <c:showBubbleSize val="0"/>
        </c:dLbls>
        <c:axId val="872341576"/>
        <c:axId val="872341968"/>
      </c:scatterChart>
      <c:valAx>
        <c:axId val="872341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2341968"/>
        <c:crosses val="autoZero"/>
        <c:crossBetween val="midCat"/>
      </c:valAx>
      <c:valAx>
        <c:axId val="872341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X</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23415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17.jpeg"/><Relationship Id="rId3" Type="http://schemas.openxmlformats.org/officeDocument/2006/relationships/image" Target="../media/image12.jpeg"/><Relationship Id="rId7" Type="http://schemas.openxmlformats.org/officeDocument/2006/relationships/image" Target="../media/image16.jpeg"/><Relationship Id="rId2" Type="http://schemas.openxmlformats.org/officeDocument/2006/relationships/image" Target="../media/image11.jpeg"/><Relationship Id="rId1" Type="http://schemas.openxmlformats.org/officeDocument/2006/relationships/image" Target="../media/image10.jpeg"/><Relationship Id="rId6" Type="http://schemas.openxmlformats.org/officeDocument/2006/relationships/image" Target="../media/image15.jpeg"/><Relationship Id="rId5" Type="http://schemas.openxmlformats.org/officeDocument/2006/relationships/image" Target="../media/image14.jpeg"/><Relationship Id="rId4" Type="http://schemas.openxmlformats.org/officeDocument/2006/relationships/image" Target="../media/image13.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0.jpeg"/><Relationship Id="rId7" Type="http://schemas.openxmlformats.org/officeDocument/2006/relationships/image" Target="../media/image24.jpeg"/><Relationship Id="rId2" Type="http://schemas.openxmlformats.org/officeDocument/2006/relationships/image" Target="../media/image19.jpeg"/><Relationship Id="rId1" Type="http://schemas.openxmlformats.org/officeDocument/2006/relationships/image" Target="../media/image18.jpeg"/><Relationship Id="rId6" Type="http://schemas.openxmlformats.org/officeDocument/2006/relationships/image" Target="../media/image23.jpeg"/><Relationship Id="rId5" Type="http://schemas.openxmlformats.org/officeDocument/2006/relationships/image" Target="../media/image22.jpeg"/><Relationship Id="rId4" Type="http://schemas.openxmlformats.org/officeDocument/2006/relationships/image" Target="../media/image2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2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jpeg"/></Relationships>
</file>

<file path=xl/drawings/_rels/drawing8.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image" Target="../media/image31.jpeg"/><Relationship Id="rId7" Type="http://schemas.openxmlformats.org/officeDocument/2006/relationships/image" Target="../media/image35.jpeg"/><Relationship Id="rId12" Type="http://schemas.openxmlformats.org/officeDocument/2006/relationships/chart" Target="../charts/chart5.xml"/><Relationship Id="rId2" Type="http://schemas.openxmlformats.org/officeDocument/2006/relationships/image" Target="../media/image30.jpeg"/><Relationship Id="rId1" Type="http://schemas.openxmlformats.org/officeDocument/2006/relationships/chart" Target="../charts/chart3.xml"/><Relationship Id="rId6" Type="http://schemas.openxmlformats.org/officeDocument/2006/relationships/image" Target="../media/image34.jpeg"/><Relationship Id="rId11" Type="http://schemas.openxmlformats.org/officeDocument/2006/relationships/chart" Target="../charts/chart4.xml"/><Relationship Id="rId5" Type="http://schemas.openxmlformats.org/officeDocument/2006/relationships/image" Target="../media/image33.jpeg"/><Relationship Id="rId10" Type="http://schemas.openxmlformats.org/officeDocument/2006/relationships/image" Target="../media/image38.jpeg"/><Relationship Id="rId4" Type="http://schemas.openxmlformats.org/officeDocument/2006/relationships/image" Target="../media/image32.jpeg"/><Relationship Id="rId9" Type="http://schemas.openxmlformats.org/officeDocument/2006/relationships/image" Target="../media/image37.jpeg"/></Relationships>
</file>

<file path=xl/drawings/drawing1.xml><?xml version="1.0" encoding="utf-8"?>
<xdr:wsDr xmlns:xdr="http://schemas.openxmlformats.org/drawingml/2006/spreadsheetDrawing" xmlns:a="http://schemas.openxmlformats.org/drawingml/2006/main">
  <xdr:twoCellAnchor>
    <xdr:from>
      <xdr:col>0</xdr:col>
      <xdr:colOff>390525</xdr:colOff>
      <xdr:row>3</xdr:row>
      <xdr:rowOff>0</xdr:rowOff>
    </xdr:from>
    <xdr:to>
      <xdr:col>4</xdr:col>
      <xdr:colOff>828675</xdr:colOff>
      <xdr:row>15</xdr:row>
      <xdr:rowOff>19050</xdr:rowOff>
    </xdr:to>
    <xdr:sp macro="" textlink="">
      <xdr:nvSpPr>
        <xdr:cNvPr id="1025" name="Text Box 1"/>
        <xdr:cNvSpPr txBox="1">
          <a:spLocks noChangeArrowheads="1"/>
        </xdr:cNvSpPr>
      </xdr:nvSpPr>
      <xdr:spPr bwMode="auto">
        <a:xfrm>
          <a:off x="390525" y="561975"/>
          <a:ext cx="4714875" cy="19621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ENGINEERING FOR QUALITY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This 8 PDH course extends the information and tools in, "Excel 6-Sigma Quality Tools Part-1". Part-3 summarizes Design of Experiments DOE. Excel statistical tools are used to predict and improve product and process quality before building prototypes and during production runs.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These essential quality control problem solving methods are applicable to the : industrial,  chemical, mechanical, electrical, and production engineering disciplines. </a:t>
          </a:r>
        </a:p>
        <a:p>
          <a:pPr algn="l" rtl="0">
            <a:defRPr sz="1000"/>
          </a:pPr>
          <a:endParaRPr lang="en-US" sz="1000" b="0" i="0" u="none" strike="noStrike" baseline="0">
            <a:solidFill>
              <a:srgbClr val="000000"/>
            </a:solidFill>
            <a:latin typeface="Arial"/>
            <a:cs typeface="Arial"/>
          </a:endParaRPr>
        </a:p>
        <a:p>
          <a:pPr algn="l" rtl="0">
            <a:defRPr sz="1000"/>
          </a:pPr>
          <a:r>
            <a:rPr lang="en-US" sz="1000" b="1" i="0" u="sng" strike="noStrike" baseline="0">
              <a:solidFill>
                <a:srgbClr val="000000"/>
              </a:solidFill>
              <a:latin typeface="Arial"/>
              <a:cs typeface="Arial"/>
            </a:rPr>
            <a:t>World class product quality must be met before sales can begin.</a:t>
          </a:r>
        </a:p>
        <a:p>
          <a:pPr algn="l" rtl="0">
            <a:defRPr sz="1000"/>
          </a:pPr>
          <a:endParaRPr lang="en-US" sz="1000" b="1" i="0" u="sng"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0</xdr:col>
      <xdr:colOff>1571625</xdr:colOff>
      <xdr:row>127</xdr:row>
      <xdr:rowOff>66675</xdr:rowOff>
    </xdr:from>
    <xdr:to>
      <xdr:col>4</xdr:col>
      <xdr:colOff>247650</xdr:colOff>
      <xdr:row>137</xdr:row>
      <xdr:rowOff>142875</xdr:rowOff>
    </xdr:to>
    <xdr:pic>
      <xdr:nvPicPr>
        <xdr:cNvPr id="1093" name="Picture 2" descr="NORM-DIST-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1625" y="20802600"/>
          <a:ext cx="29527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438150</xdr:colOff>
      <xdr:row>63</xdr:row>
      <xdr:rowOff>95250</xdr:rowOff>
    </xdr:from>
    <xdr:to>
      <xdr:col>4</xdr:col>
      <xdr:colOff>990600</xdr:colOff>
      <xdr:row>99</xdr:row>
      <xdr:rowOff>57150</xdr:rowOff>
    </xdr:to>
    <xdr:sp macro="" textlink="">
      <xdr:nvSpPr>
        <xdr:cNvPr id="1027" name="Text Box 3"/>
        <xdr:cNvSpPr txBox="1">
          <a:spLocks noChangeArrowheads="1"/>
        </xdr:cNvSpPr>
      </xdr:nvSpPr>
      <xdr:spPr bwMode="auto">
        <a:xfrm>
          <a:off x="438150" y="10372725"/>
          <a:ext cx="4829175" cy="57912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6-SIGMA RUN CHART</a:t>
          </a:r>
        </a:p>
        <a:p>
          <a:pPr algn="l" rtl="0">
            <a:defRPr sz="1000"/>
          </a:pPr>
          <a:r>
            <a:rPr lang="en-US" sz="1000" b="0" i="0" u="none" strike="noStrike" baseline="0">
              <a:solidFill>
                <a:srgbClr val="000000"/>
              </a:solidFill>
              <a:latin typeface="Arial"/>
              <a:cs typeface="Arial"/>
            </a:rPr>
            <a:t>The run chart above, illustrates a 6-Sigma normally distributed variation in distance between holes. By changing the process from a drill and drilling jig to a milling fixture, the accuracy and repeatability increased to the 6 sigma level.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6 sigma operation reduces the number of defective parts to 3.4 + 3.4 or 6.8 parts per 1,000,000,000 produced. </a:t>
          </a: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SIX SIGMA QUALITY STANDARD</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For many years the standard for manufacturing quality in the US has been three sigma. That is 2,700 parts per million will be outside the +/- 3 sigma quality standard and will are scrapped or repaired.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Six Sigma quality control system reduces deviations in specified quality limits to 3.4 per million opportunities.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NORMSDIST FOR PROBABILITY OF PRODUCING DEFECTS</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Use Excel's </a:t>
          </a:r>
          <a:r>
            <a:rPr lang="en-US" sz="1000" b="1" i="0" u="none" strike="noStrike" baseline="0">
              <a:solidFill>
                <a:srgbClr val="000000"/>
              </a:solidFill>
              <a:latin typeface="Arial"/>
              <a:cs typeface="Arial"/>
            </a:rPr>
            <a:t>NORMSDIST, </a:t>
          </a:r>
          <a:r>
            <a:rPr lang="en-US" sz="1000" b="0" i="0" u="none" strike="noStrike" baseline="0">
              <a:solidFill>
                <a:srgbClr val="000000"/>
              </a:solidFill>
              <a:latin typeface="Arial"/>
              <a:cs typeface="Arial"/>
            </a:rPr>
            <a:t>based on the normal distribution curve, to calculate the short term probability of a process exceeding the upper and lower specification limits. Input the number of sigma's (X), Mean (Mu), and Sigma as shown below.</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NORMSDIST</a:t>
          </a:r>
          <a:r>
            <a:rPr lang="en-US" sz="1000" b="0" i="0" u="none" strike="noStrike" baseline="0">
              <a:solidFill>
                <a:srgbClr val="000000"/>
              </a:solidFill>
              <a:latin typeface="Arial"/>
              <a:cs typeface="Arial"/>
            </a:rPr>
            <a:t> is the probability, </a:t>
          </a:r>
          <a:r>
            <a:rPr lang="en-US" sz="1000" b="1" i="0" u="none" strike="noStrike" baseline="0">
              <a:solidFill>
                <a:srgbClr val="000000"/>
              </a:solidFill>
              <a:latin typeface="Arial"/>
              <a:cs typeface="Arial"/>
            </a:rPr>
            <a:t>P </a:t>
          </a:r>
          <a:r>
            <a:rPr lang="en-US" sz="1000" b="0" i="0" u="none" strike="noStrike" baseline="0">
              <a:solidFill>
                <a:srgbClr val="000000"/>
              </a:solidFill>
              <a:latin typeface="Arial"/>
              <a:cs typeface="Arial"/>
            </a:rPr>
            <a:t>of an event occurring below the upper specification limit.</a:t>
          </a:r>
          <a:r>
            <a:rPr lang="en-US" sz="1000" b="1" i="0" u="none" strike="noStrike" baseline="0">
              <a:solidFill>
                <a:srgbClr val="000000"/>
              </a:solidFill>
              <a:latin typeface="Arial"/>
              <a:cs typeface="Arial"/>
            </a:rPr>
            <a:t> (1 - NORMSDIST)</a:t>
          </a:r>
          <a:r>
            <a:rPr lang="en-US" sz="1000" b="0" i="0" u="none" strike="noStrike" baseline="0">
              <a:solidFill>
                <a:srgbClr val="000000"/>
              </a:solidFill>
              <a:latin typeface="Arial"/>
              <a:cs typeface="Arial"/>
            </a:rPr>
            <a:t> is the probability, </a:t>
          </a:r>
          <a:r>
            <a:rPr lang="en-US" sz="1000" b="1" i="0" u="none" strike="noStrike" baseline="0">
              <a:solidFill>
                <a:srgbClr val="000000"/>
              </a:solidFill>
              <a:latin typeface="Arial"/>
              <a:cs typeface="Arial"/>
            </a:rPr>
            <a:t>P </a:t>
          </a:r>
          <a:r>
            <a:rPr lang="en-US" sz="1000" b="0" i="0" u="none" strike="noStrike" baseline="0">
              <a:solidFill>
                <a:srgbClr val="000000"/>
              </a:solidFill>
              <a:latin typeface="Arial"/>
              <a:cs typeface="Arial"/>
            </a:rPr>
            <a:t>of an event occurring above the upper specification limit.</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LONG AND SHORT TERM NORMAL DISTRIBUTION</a:t>
          </a:r>
        </a:p>
        <a:p>
          <a:pPr algn="l" rtl="0">
            <a:defRPr sz="1000"/>
          </a:pPr>
          <a:r>
            <a:rPr lang="en-US" sz="1000" b="0" i="0" u="none" strike="noStrike" baseline="0">
              <a:solidFill>
                <a:srgbClr val="000000"/>
              </a:solidFill>
              <a:latin typeface="Arial"/>
              <a:cs typeface="Arial"/>
            </a:rPr>
            <a:t>Sigma, </a:t>
          </a:r>
          <a:r>
            <a:rPr lang="el-GR" sz="1000" b="1" i="0" u="none" strike="noStrike" baseline="0">
              <a:solidFill>
                <a:srgbClr val="000000"/>
              </a:solidFill>
              <a:latin typeface="Arial"/>
              <a:cs typeface="Arial"/>
            </a:rPr>
            <a:t>σ</a:t>
          </a:r>
          <a:r>
            <a:rPr lang="el-GR" sz="1000" b="0" i="0" u="none" strike="noStrike" baseline="0">
              <a:solidFill>
                <a:srgbClr val="000000"/>
              </a:solidFill>
              <a:latin typeface="Arial"/>
              <a:cs typeface="Arial"/>
            </a:rPr>
            <a:t> </a:t>
          </a:r>
          <a:r>
            <a:rPr lang="en-US" sz="1000" b="0" i="0" u="none" strike="noStrike" baseline="0">
              <a:solidFill>
                <a:srgbClr val="000000"/>
              </a:solidFill>
              <a:latin typeface="Arial"/>
              <a:cs typeface="Arial"/>
            </a:rPr>
            <a:t>in this course, is the standard normal deviation of the distribution of a: dimension, volume, temperature, pressure, weight, flow rate, time, or other industrial process value.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 Score, </a:t>
          </a:r>
          <a:r>
            <a:rPr lang="en-US" sz="1000" b="1" i="0" u="none" strike="noStrike" baseline="0">
              <a:solidFill>
                <a:srgbClr val="000000"/>
              </a:solidFill>
              <a:latin typeface="Arial"/>
              <a:cs typeface="Arial"/>
            </a:rPr>
            <a:t>Z</a:t>
          </a:r>
          <a:r>
            <a:rPr lang="en-US" sz="1000" b="0" i="0" u="none" strike="noStrike" baseline="0">
              <a:solidFill>
                <a:srgbClr val="000000"/>
              </a:solidFill>
              <a:latin typeface="Arial"/>
              <a:cs typeface="Arial"/>
            </a:rPr>
            <a:t> is the number of Sigma's:  </a:t>
          </a:r>
          <a:r>
            <a:rPr lang="en-US" sz="1000" b="1" i="0" u="none" strike="noStrike" baseline="0">
              <a:solidFill>
                <a:srgbClr val="000000"/>
              </a:solidFill>
              <a:latin typeface="Arial"/>
              <a:cs typeface="Arial"/>
            </a:rPr>
            <a:t>Z = (USL - Mu) / </a:t>
          </a:r>
          <a:r>
            <a:rPr lang="el-GR" sz="1000" b="1" i="0" u="none" strike="noStrike" baseline="0">
              <a:solidFill>
                <a:srgbClr val="000000"/>
              </a:solidFill>
              <a:latin typeface="Arial"/>
              <a:cs typeface="Arial"/>
            </a:rPr>
            <a:t>σ</a:t>
          </a:r>
        </a:p>
        <a:p>
          <a:pPr algn="l" rtl="0">
            <a:defRPr sz="1000"/>
          </a:pPr>
          <a:endParaRPr lang="el-GR" sz="1000" b="1"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Some major corporations have adopted a, "1.5 shift" between long and short term Sigma:</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485775</xdr:colOff>
      <xdr:row>138</xdr:row>
      <xdr:rowOff>28575</xdr:rowOff>
    </xdr:from>
    <xdr:to>
      <xdr:col>4</xdr:col>
      <xdr:colOff>1133475</xdr:colOff>
      <xdr:row>150</xdr:row>
      <xdr:rowOff>57150</xdr:rowOff>
    </xdr:to>
    <xdr:sp macro="" textlink="">
      <xdr:nvSpPr>
        <xdr:cNvPr id="1028" name="Text Box 4"/>
        <xdr:cNvSpPr txBox="1">
          <a:spLocks noChangeArrowheads="1"/>
        </xdr:cNvSpPr>
      </xdr:nvSpPr>
      <xdr:spPr bwMode="auto">
        <a:xfrm>
          <a:off x="485775" y="22545675"/>
          <a:ext cx="4924425" cy="19716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en-US" sz="1000" b="1" i="0" u="none" strike="noStrike" baseline="0">
              <a:solidFill>
                <a:srgbClr val="000000"/>
              </a:solidFill>
              <a:latin typeface="Arial"/>
              <a:cs typeface="Arial"/>
            </a:rPr>
            <a:t>NORMALIZING A DISTRIBUTION RANGE EXAMPLE</a:t>
          </a:r>
          <a:endParaRPr lang="en-US" sz="1000" b="0" i="0" u="none" strike="noStrike" baseline="0">
            <a:solidFill>
              <a:srgbClr val="000000"/>
            </a:solidFill>
            <a:latin typeface="Arial"/>
            <a:cs typeface="Arial"/>
          </a:endParaRPr>
        </a:p>
        <a:p>
          <a:pPr algn="l" rtl="0">
            <a:lnSpc>
              <a:spcPts val="1000"/>
            </a:lnSpc>
            <a:defRPr sz="1000"/>
          </a:pPr>
          <a:r>
            <a:rPr lang="en-US" sz="1000" b="0" i="0" u="none" strike="noStrike" baseline="0">
              <a:solidFill>
                <a:srgbClr val="000000"/>
              </a:solidFill>
              <a:latin typeface="Arial"/>
              <a:cs typeface="Arial"/>
            </a:rPr>
            <a:t>A chemical process has an: Upper Specification Limit, USL of: 126 deg C and a Lower Specification Limit, LSL of: 120 deg C. </a:t>
          </a:r>
        </a:p>
        <a:p>
          <a:pPr algn="l" rtl="0">
            <a:lnSpc>
              <a:spcPts val="1000"/>
            </a:lnSpc>
            <a:defRPr sz="1000"/>
          </a:pPr>
          <a:endParaRPr lang="en-US" sz="1000" b="0" i="0" u="none" strike="noStrike" baseline="0">
            <a:solidFill>
              <a:srgbClr val="000000"/>
            </a:solidFill>
            <a:latin typeface="Arial"/>
            <a:cs typeface="Arial"/>
          </a:endParaRPr>
        </a:p>
        <a:p>
          <a:pPr algn="l" rtl="0">
            <a:lnSpc>
              <a:spcPts val="1000"/>
            </a:lnSpc>
            <a:defRPr sz="1000"/>
          </a:pPr>
          <a:r>
            <a:rPr lang="en-US" sz="1000" b="0" i="0" u="none" strike="noStrike" baseline="0">
              <a:solidFill>
                <a:srgbClr val="000000"/>
              </a:solidFill>
              <a:latin typeface="Arial"/>
              <a:cs typeface="Arial"/>
            </a:rPr>
            <a:t>The allowable deviation Range R of a process temperature is: R = 126 - 120 = 6 deg C</a:t>
          </a:r>
        </a:p>
        <a:p>
          <a:pPr algn="l" rtl="0">
            <a:lnSpc>
              <a:spcPts val="1000"/>
            </a:lnSpc>
            <a:defRPr sz="1000"/>
          </a:pPr>
          <a:endParaRPr lang="en-US" sz="1000" b="0" i="0" u="none" strike="noStrike" baseline="0">
            <a:solidFill>
              <a:srgbClr val="000000"/>
            </a:solidFill>
            <a:latin typeface="Arial"/>
            <a:cs typeface="Arial"/>
          </a:endParaRPr>
        </a:p>
        <a:p>
          <a:pPr algn="l" rtl="0">
            <a:lnSpc>
              <a:spcPts val="1000"/>
            </a:lnSpc>
            <a:defRPr sz="1000"/>
          </a:pPr>
          <a:r>
            <a:rPr lang="en-US" sz="1000" b="0" i="0" u="none" strike="noStrike" baseline="0">
              <a:solidFill>
                <a:srgbClr val="000000"/>
              </a:solidFill>
              <a:latin typeface="Arial"/>
              <a:cs typeface="Arial"/>
            </a:rPr>
            <a:t>The process variable Mean is: Mu = (126 + 120) / 2 = 123 deg C</a:t>
          </a:r>
        </a:p>
        <a:p>
          <a:pPr algn="l" rtl="0">
            <a:lnSpc>
              <a:spcPts val="1000"/>
            </a:lnSpc>
            <a:defRPr sz="1000"/>
          </a:pPr>
          <a:endParaRPr lang="en-US" sz="1000" b="0" i="0" u="none" strike="noStrike" baseline="0">
            <a:solidFill>
              <a:srgbClr val="000000"/>
            </a:solidFill>
            <a:latin typeface="Arial"/>
            <a:cs typeface="Arial"/>
          </a:endParaRPr>
        </a:p>
        <a:p>
          <a:pPr algn="l" rtl="0">
            <a:lnSpc>
              <a:spcPts val="1000"/>
            </a:lnSpc>
            <a:defRPr sz="1000"/>
          </a:pPr>
          <a:r>
            <a:rPr lang="en-US" sz="1000" b="0" i="0" u="none" strike="noStrike" baseline="0">
              <a:solidFill>
                <a:srgbClr val="000000"/>
              </a:solidFill>
              <a:latin typeface="Arial"/>
              <a:cs typeface="Arial"/>
            </a:rPr>
            <a:t>Number of Sigma's above the Mean,    Z = (USL - Mean) / Sigma</a:t>
          </a:r>
        </a:p>
        <a:p>
          <a:pPr algn="l" rtl="0">
            <a:lnSpc>
              <a:spcPts val="1100"/>
            </a:lnSpc>
            <a:defRPr sz="1000"/>
          </a:pPr>
          <a:r>
            <a:rPr lang="en-US" sz="1000" b="0" i="0" u="none" strike="noStrike" baseline="0">
              <a:solidFill>
                <a:srgbClr val="000000"/>
              </a:solidFill>
              <a:latin typeface="Arial"/>
              <a:cs typeface="Arial"/>
            </a:rPr>
            <a:t>                                                          = ( 126 - 123 ) / 1.00</a:t>
          </a:r>
        </a:p>
        <a:p>
          <a:pPr algn="l" rtl="0">
            <a:lnSpc>
              <a:spcPts val="1000"/>
            </a:lnSpc>
            <a:defRPr sz="1000"/>
          </a:pPr>
          <a:r>
            <a:rPr lang="en-US" sz="1000" b="0" i="0" u="none" strike="noStrike" baseline="0">
              <a:solidFill>
                <a:srgbClr val="000000"/>
              </a:solidFill>
              <a:latin typeface="Arial"/>
              <a:cs typeface="Arial"/>
            </a:rPr>
            <a:t>                                                          = 3.00</a:t>
          </a:r>
        </a:p>
        <a:p>
          <a:pPr algn="l" rtl="0">
            <a:lnSpc>
              <a:spcPts val="1100"/>
            </a:lnSpc>
            <a:defRPr sz="1000"/>
          </a:pPr>
          <a:endParaRPr lang="en-US" sz="1000" b="0" i="0" u="none" strike="noStrike" baseline="0">
            <a:solidFill>
              <a:srgbClr val="000000"/>
            </a:solidFill>
            <a:latin typeface="Arial"/>
            <a:cs typeface="Arial"/>
          </a:endParaRPr>
        </a:p>
        <a:p>
          <a:pPr algn="l" rtl="0">
            <a:lnSpc>
              <a:spcPts val="1000"/>
            </a:lnSpc>
            <a:defRPr sz="1000"/>
          </a:pPr>
          <a:endParaRPr lang="en-US" sz="1000" b="0" i="0" u="none" strike="noStrike" baseline="0">
            <a:solidFill>
              <a:srgbClr val="000000"/>
            </a:solidFill>
            <a:latin typeface="Arial"/>
            <a:cs typeface="Arial"/>
          </a:endParaRPr>
        </a:p>
        <a:p>
          <a:pPr algn="l" rtl="0">
            <a:lnSpc>
              <a:spcPts val="1100"/>
            </a:lnSpc>
            <a:defRPr sz="1000"/>
          </a:pPr>
          <a:endParaRPr lang="en-US" sz="1000" b="0" i="0" u="none" strike="noStrike" baseline="0">
            <a:solidFill>
              <a:srgbClr val="000000"/>
            </a:solidFill>
            <a:latin typeface="Arial"/>
            <a:cs typeface="Arial"/>
          </a:endParaRPr>
        </a:p>
        <a:p>
          <a:pPr algn="l" rtl="0">
            <a:lnSpc>
              <a:spcPts val="1000"/>
            </a:lnSpc>
            <a:defRPr sz="1000"/>
          </a:pPr>
          <a:endParaRPr lang="en-US" sz="1000" b="0" i="0" u="none" strike="noStrike" baseline="0">
            <a:solidFill>
              <a:srgbClr val="000000"/>
            </a:solidFill>
            <a:latin typeface="Arial"/>
            <a:cs typeface="Arial"/>
          </a:endParaRPr>
        </a:p>
      </xdr:txBody>
    </xdr:sp>
    <xdr:clientData/>
  </xdr:twoCellAnchor>
  <xdr:twoCellAnchor editAs="oneCell">
    <xdr:from>
      <xdr:col>0</xdr:col>
      <xdr:colOff>838200</xdr:colOff>
      <xdr:row>15</xdr:row>
      <xdr:rowOff>104775</xdr:rowOff>
    </xdr:from>
    <xdr:to>
      <xdr:col>4</xdr:col>
      <xdr:colOff>533400</xdr:colOff>
      <xdr:row>25</xdr:row>
      <xdr:rowOff>85725</xdr:rowOff>
    </xdr:to>
    <xdr:pic>
      <xdr:nvPicPr>
        <xdr:cNvPr id="1096" name="Picture 5" descr="RUN-CHART-3-SIGM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 y="2609850"/>
          <a:ext cx="397192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933450</xdr:colOff>
      <xdr:row>53</xdr:row>
      <xdr:rowOff>66675</xdr:rowOff>
    </xdr:from>
    <xdr:to>
      <xdr:col>4</xdr:col>
      <xdr:colOff>800100</xdr:colOff>
      <xdr:row>63</xdr:row>
      <xdr:rowOff>76200</xdr:rowOff>
    </xdr:to>
    <xdr:pic>
      <xdr:nvPicPr>
        <xdr:cNvPr id="1097" name="Picture 6" descr="RUN-CHART-6-SIGM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 y="8724900"/>
          <a:ext cx="41433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476250</xdr:colOff>
      <xdr:row>26</xdr:row>
      <xdr:rowOff>28575</xdr:rowOff>
    </xdr:from>
    <xdr:to>
      <xdr:col>4</xdr:col>
      <xdr:colOff>952500</xdr:colOff>
      <xdr:row>47</xdr:row>
      <xdr:rowOff>152400</xdr:rowOff>
    </xdr:to>
    <xdr:sp macro="" textlink="">
      <xdr:nvSpPr>
        <xdr:cNvPr id="1031" name="Text Box 7"/>
        <xdr:cNvSpPr txBox="1">
          <a:spLocks noChangeArrowheads="1"/>
        </xdr:cNvSpPr>
      </xdr:nvSpPr>
      <xdr:spPr bwMode="auto">
        <a:xfrm>
          <a:off x="476250" y="4314825"/>
          <a:ext cx="4752975" cy="35242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3-SIGMA RUN CHART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Holes have been drilled in 400 parts. The part drawing specifies that the two holes are to be 3.001 inches apart with a tolerance of +0.001 and -0.001 inches. Variations in the 3.001 dimension occurred due to the accuracy and repeatability limitations of this drill and drilling jig manufacturing operation. If the distance between holes varies by more than this tolerance, the part will not function in its assembly. The above, "Run Chart" is a plot of the variations in distance between holes.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Upper Specification Limit,  USL = 3.002 inches. </a:t>
          </a:r>
        </a:p>
        <a:p>
          <a:pPr algn="l" rtl="0">
            <a:defRPr sz="1000"/>
          </a:pPr>
          <a:r>
            <a:rPr lang="en-US" sz="1000" b="0" i="0" u="none" strike="noStrike" baseline="0">
              <a:solidFill>
                <a:srgbClr val="000000"/>
              </a:solidFill>
              <a:latin typeface="Arial"/>
              <a:cs typeface="Arial"/>
            </a:rPr>
            <a:t>Lower Specification Limit,  LSL = 3.000 inches.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dimension Upper Specification Limit, USL is 3.002 inches and the Lower Specification Limit is 3.000 inches.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Because the hole drilling method is a 3-Sigma operation, the long term number of defective parts is:    </a:t>
          </a:r>
        </a:p>
        <a:p>
          <a:pPr algn="l" rtl="0">
            <a:defRPr sz="1000"/>
          </a:pPr>
          <a:r>
            <a:rPr lang="en-US" sz="1000" b="0" i="0" u="none" strike="noStrike" baseline="0">
              <a:solidFill>
                <a:srgbClr val="000000"/>
              </a:solidFill>
              <a:latin typeface="Arial"/>
              <a:cs typeface="Arial"/>
            </a:rPr>
            <a:t>          67 per 1000 more than the USL of 3.002 inches, </a:t>
          </a:r>
        </a:p>
        <a:p>
          <a:pPr algn="l" rtl="0">
            <a:defRPr sz="1000"/>
          </a:pPr>
          <a:r>
            <a:rPr lang="en-US" sz="1000" b="0" i="0" u="none" strike="noStrike" baseline="0">
              <a:solidFill>
                <a:srgbClr val="000000"/>
              </a:solidFill>
              <a:latin typeface="Arial"/>
              <a:cs typeface="Arial"/>
            </a:rPr>
            <a:t>          and 67 per 1,000 less than LSL of 3.000 inches.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See, Long and Short Term Normal Distribution below.</a:t>
          </a:r>
        </a:p>
      </xdr:txBody>
    </xdr:sp>
    <xdr:clientData/>
  </xdr:twoCellAnchor>
  <xdr:twoCellAnchor>
    <xdr:from>
      <xdr:col>0</xdr:col>
      <xdr:colOff>552450</xdr:colOff>
      <xdr:row>282</xdr:row>
      <xdr:rowOff>104775</xdr:rowOff>
    </xdr:from>
    <xdr:to>
      <xdr:col>4</xdr:col>
      <xdr:colOff>1133475</xdr:colOff>
      <xdr:row>288</xdr:row>
      <xdr:rowOff>95250</xdr:rowOff>
    </xdr:to>
    <xdr:sp macro="" textlink="">
      <xdr:nvSpPr>
        <xdr:cNvPr id="1033" name="Text Box 9"/>
        <xdr:cNvSpPr txBox="1">
          <a:spLocks noChangeArrowheads="1"/>
        </xdr:cNvSpPr>
      </xdr:nvSpPr>
      <xdr:spPr bwMode="auto">
        <a:xfrm>
          <a:off x="552450" y="45977175"/>
          <a:ext cx="4857750" cy="962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en-US" sz="1000" b="1" i="0" u="none" strike="noStrike" baseline="0">
              <a:solidFill>
                <a:srgbClr val="000000"/>
              </a:solidFill>
              <a:latin typeface="Arial"/>
              <a:cs typeface="Arial"/>
            </a:rPr>
            <a:t>Cause and Effect Diagram Example</a:t>
          </a:r>
        </a:p>
        <a:p>
          <a:pPr algn="l" rtl="0">
            <a:lnSpc>
              <a:spcPts val="1000"/>
            </a:lnSpc>
            <a:defRPr sz="1000"/>
          </a:pPr>
          <a:r>
            <a:rPr lang="en-US" sz="1000" b="0" i="0" u="none" strike="noStrike" baseline="0">
              <a:solidFill>
                <a:srgbClr val="000000"/>
              </a:solidFill>
              <a:latin typeface="Arial"/>
              <a:cs typeface="Arial"/>
            </a:rPr>
            <a:t>The "Fishbone" or cause and effect diagram, below, lists the potential cases of defects and shows the relationship between processes. Many manufacturing corporations have a constant improvement program in place. One important element is the cause and effect diagram which often reveals the, "Root Cause" of quality problems.</a:t>
          </a:r>
        </a:p>
      </xdr:txBody>
    </xdr:sp>
    <xdr:clientData/>
  </xdr:twoCellAnchor>
  <xdr:twoCellAnchor editAs="oneCell">
    <xdr:from>
      <xdr:col>0</xdr:col>
      <xdr:colOff>914400</xdr:colOff>
      <xdr:row>289</xdr:row>
      <xdr:rowOff>47625</xdr:rowOff>
    </xdr:from>
    <xdr:to>
      <xdr:col>4</xdr:col>
      <xdr:colOff>809625</xdr:colOff>
      <xdr:row>306</xdr:row>
      <xdr:rowOff>114300</xdr:rowOff>
    </xdr:to>
    <xdr:pic>
      <xdr:nvPicPr>
        <xdr:cNvPr id="1100" name="Picture 10" descr="CAUSE &amp; EFFECT DIARGAM"/>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400" y="47053500"/>
          <a:ext cx="4171950" cy="281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1114425</xdr:colOff>
      <xdr:row>324</xdr:row>
      <xdr:rowOff>0</xdr:rowOff>
    </xdr:from>
    <xdr:to>
      <xdr:col>4</xdr:col>
      <xdr:colOff>495300</xdr:colOff>
      <xdr:row>341</xdr:row>
      <xdr:rowOff>76200</xdr:rowOff>
    </xdr:to>
    <xdr:pic>
      <xdr:nvPicPr>
        <xdr:cNvPr id="1101" name="Picture 11" descr="CAUSE &amp; EFFECT DIARGAM-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14425" y="52673250"/>
          <a:ext cx="3657600" cy="2828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457200</xdr:colOff>
      <xdr:row>105</xdr:row>
      <xdr:rowOff>0</xdr:rowOff>
    </xdr:from>
    <xdr:to>
      <xdr:col>4</xdr:col>
      <xdr:colOff>942975</xdr:colOff>
      <xdr:row>114</xdr:row>
      <xdr:rowOff>47625</xdr:rowOff>
    </xdr:to>
    <xdr:sp macro="" textlink="">
      <xdr:nvSpPr>
        <xdr:cNvPr id="1037" name="Text Box 13"/>
        <xdr:cNvSpPr txBox="1">
          <a:spLocks noChangeArrowheads="1"/>
        </xdr:cNvSpPr>
      </xdr:nvSpPr>
      <xdr:spPr bwMode="auto">
        <a:xfrm>
          <a:off x="457200" y="17078325"/>
          <a:ext cx="4762500" cy="15049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                                  Z shift = 1.5</a:t>
          </a:r>
        </a:p>
        <a:p>
          <a:pPr algn="l" rtl="0">
            <a:lnSpc>
              <a:spcPts val="1100"/>
            </a:lnSpc>
            <a:defRPr sz="1000"/>
          </a:pPr>
          <a:r>
            <a:rPr lang="en-US" sz="1000" b="0" i="0" u="none" strike="noStrike" baseline="0">
              <a:solidFill>
                <a:srgbClr val="000000"/>
              </a:solidFill>
              <a:latin typeface="Arial"/>
              <a:cs typeface="Arial"/>
            </a:rPr>
            <a:t>                           Z long term = Z short term - Z shift</a:t>
          </a:r>
        </a:p>
        <a:p>
          <a:pPr algn="l" rtl="0">
            <a:lnSpc>
              <a:spcPts val="1100"/>
            </a:lnSpc>
            <a:defRPr sz="1000"/>
          </a:pPr>
          <a:r>
            <a:rPr lang="en-US" sz="1000" b="0" i="0" u="none" strike="noStrike" baseline="0">
              <a:solidFill>
                <a:srgbClr val="000000"/>
              </a:solidFill>
              <a:latin typeface="Arial"/>
              <a:cs typeface="Arial"/>
            </a:rPr>
            <a:t>                           Z long term = Z short term - 1.5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Defects per Million Opportunities</a:t>
          </a:r>
        </a:p>
        <a:p>
          <a:pPr algn="l" rtl="0">
            <a:defRPr sz="1000"/>
          </a:pPr>
          <a:r>
            <a:rPr lang="en-US" sz="1000" b="0" i="0" u="none" strike="noStrike" baseline="0">
              <a:solidFill>
                <a:srgbClr val="000000"/>
              </a:solidFill>
              <a:latin typeface="Arial"/>
              <a:cs typeface="Arial"/>
            </a:rPr>
            <a:t>The Defects per Million Opportunities, DPMO is related to probability, P and Z Score: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DPMO = 1,000,000 x P(1 - Z)</a:t>
          </a:r>
        </a:p>
      </xdr:txBody>
    </xdr:sp>
    <xdr:clientData/>
  </xdr:twoCellAnchor>
  <xdr:twoCellAnchor>
    <xdr:from>
      <xdr:col>0</xdr:col>
      <xdr:colOff>581025</xdr:colOff>
      <xdr:row>155</xdr:row>
      <xdr:rowOff>104775</xdr:rowOff>
    </xdr:from>
    <xdr:to>
      <xdr:col>4</xdr:col>
      <xdr:colOff>1143000</xdr:colOff>
      <xdr:row>159</xdr:row>
      <xdr:rowOff>95250</xdr:rowOff>
    </xdr:to>
    <xdr:sp macro="" textlink="">
      <xdr:nvSpPr>
        <xdr:cNvPr id="1038" name="Text Box 14"/>
        <xdr:cNvSpPr txBox="1">
          <a:spLocks noChangeArrowheads="1"/>
        </xdr:cNvSpPr>
      </xdr:nvSpPr>
      <xdr:spPr bwMode="auto">
        <a:xfrm>
          <a:off x="581025" y="25374600"/>
          <a:ext cx="4838700" cy="638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The short term probability of the normally distributed process temperature exceeding the 3-Sigma USL level of quality is 0.0013 or 0.13%. By symmetry, the probability of dropping below the LSL of 3-Sigma is: 0.0013 or 0.13%.</a:t>
          </a:r>
        </a:p>
      </xdr:txBody>
    </xdr:sp>
    <xdr:clientData/>
  </xdr:twoCellAnchor>
  <xdr:twoCellAnchor>
    <xdr:from>
      <xdr:col>0</xdr:col>
      <xdr:colOff>571500</xdr:colOff>
      <xdr:row>311</xdr:row>
      <xdr:rowOff>38100</xdr:rowOff>
    </xdr:from>
    <xdr:to>
      <xdr:col>4</xdr:col>
      <xdr:colOff>1028700</xdr:colOff>
      <xdr:row>322</xdr:row>
      <xdr:rowOff>142875</xdr:rowOff>
    </xdr:to>
    <xdr:sp macro="" textlink="">
      <xdr:nvSpPr>
        <xdr:cNvPr id="1039" name="Text Box 15"/>
        <xdr:cNvSpPr txBox="1">
          <a:spLocks noChangeArrowheads="1"/>
        </xdr:cNvSpPr>
      </xdr:nvSpPr>
      <xdr:spPr bwMode="auto">
        <a:xfrm>
          <a:off x="571500" y="50606325"/>
          <a:ext cx="4733925" cy="18859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People       Machines       Materials   Methods   Measurements    Environment</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Shifts          Speed             Lubricants  Manual       Laser                   Temperature</a:t>
          </a:r>
        </a:p>
        <a:p>
          <a:pPr algn="l" rtl="0">
            <a:defRPr sz="1000"/>
          </a:pPr>
          <a:r>
            <a:rPr lang="en-US" sz="1000" b="0" i="0" u="none" strike="noStrike" baseline="0">
              <a:solidFill>
                <a:srgbClr val="000000"/>
              </a:solidFill>
              <a:latin typeface="Arial"/>
              <a:cs typeface="Arial"/>
            </a:rPr>
            <a:t>Supervisors  Tools              Alloys        Automated  Magnification        Pressure</a:t>
          </a:r>
        </a:p>
        <a:p>
          <a:pPr algn="l" rtl="0">
            <a:defRPr sz="1000"/>
          </a:pPr>
          <a:r>
            <a:rPr lang="en-US" sz="1000" b="0" i="0" u="none" strike="noStrike" baseline="0">
              <a:solidFill>
                <a:srgbClr val="000000"/>
              </a:solidFill>
              <a:latin typeface="Arial"/>
              <a:cs typeface="Arial"/>
            </a:rPr>
            <a:t>Training       Spares            Plastics     Parallel       CMM Program      Corrosive</a:t>
          </a:r>
        </a:p>
        <a:p>
          <a:pPr algn="l" rtl="0">
            <a:defRPr sz="1000"/>
          </a:pPr>
          <a:r>
            <a:rPr lang="en-US" sz="1000" b="0" i="0" u="none" strike="noStrike" baseline="0">
              <a:solidFill>
                <a:srgbClr val="000000"/>
              </a:solidFill>
              <a:latin typeface="Arial"/>
              <a:cs typeface="Arial"/>
            </a:rPr>
            <a:t>Operators    CNC Program  Ceramics   Serial          Gages                  Pollution</a:t>
          </a:r>
        </a:p>
        <a:p>
          <a:pPr algn="l" rtl="0">
            <a:defRPr sz="1000"/>
          </a:pPr>
          <a:r>
            <a:rPr lang="en-US" sz="1000" b="0" i="0" u="none" strike="noStrike" baseline="0">
              <a:solidFill>
                <a:srgbClr val="000000"/>
              </a:solidFill>
              <a:latin typeface="Arial"/>
              <a:cs typeface="Arial"/>
            </a:rPr>
            <a:t>Inspectors   Robots            Fibers        Controls      Random or 100%   Hazardous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Cause and Effect Diagram Problem</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Use the "Fishbone" or cause and effect diagram below on page 5 of this Excel Worksheet, to list potential cases of defects and the relationship between your processes. </a:t>
          </a:r>
        </a:p>
      </xdr:txBody>
    </xdr:sp>
    <xdr:clientData/>
  </xdr:twoCellAnchor>
  <xdr:twoCellAnchor editAs="oneCell">
    <xdr:from>
      <xdr:col>0</xdr:col>
      <xdr:colOff>342900</xdr:colOff>
      <xdr:row>170</xdr:row>
      <xdr:rowOff>57150</xdr:rowOff>
    </xdr:from>
    <xdr:to>
      <xdr:col>4</xdr:col>
      <xdr:colOff>876300</xdr:colOff>
      <xdr:row>192</xdr:row>
      <xdr:rowOff>133350</xdr:rowOff>
    </xdr:to>
    <xdr:pic>
      <xdr:nvPicPr>
        <xdr:cNvPr id="1105" name="Picture 16" descr="BOTTLE-FILL-2-filling-outpu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2900" y="27793950"/>
          <a:ext cx="4810125" cy="3638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476250</xdr:colOff>
      <xdr:row>193</xdr:row>
      <xdr:rowOff>76200</xdr:rowOff>
    </xdr:from>
    <xdr:to>
      <xdr:col>4</xdr:col>
      <xdr:colOff>590550</xdr:colOff>
      <xdr:row>200</xdr:row>
      <xdr:rowOff>114300</xdr:rowOff>
    </xdr:to>
    <xdr:pic>
      <xdr:nvPicPr>
        <xdr:cNvPr id="1106" name="Picture 17" descr="BOTTLE-FILL-3-filling-outpu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76250" y="31537275"/>
          <a:ext cx="43910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590550</xdr:colOff>
      <xdr:row>209</xdr:row>
      <xdr:rowOff>76200</xdr:rowOff>
    </xdr:from>
    <xdr:to>
      <xdr:col>4</xdr:col>
      <xdr:colOff>914400</xdr:colOff>
      <xdr:row>227</xdr:row>
      <xdr:rowOff>133350</xdr:rowOff>
    </xdr:to>
    <xdr:sp macro="" textlink="">
      <xdr:nvSpPr>
        <xdr:cNvPr id="1042" name="Text Box 18"/>
        <xdr:cNvSpPr txBox="1">
          <a:spLocks noChangeArrowheads="1"/>
        </xdr:cNvSpPr>
      </xdr:nvSpPr>
      <xdr:spPr bwMode="auto">
        <a:xfrm>
          <a:off x="590550" y="34128075"/>
          <a:ext cx="4600575" cy="29718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BOTTLING</a:t>
          </a:r>
          <a:r>
            <a:rPr lang="en-US" sz="1000" b="0" i="0" u="none" strike="noStrike" baseline="0">
              <a:solidFill>
                <a:srgbClr val="000000"/>
              </a:solidFill>
              <a:latin typeface="Arial"/>
              <a:cs typeface="Arial"/>
            </a:rPr>
            <a:t> </a:t>
          </a:r>
        </a:p>
        <a:p>
          <a:pPr algn="l" rtl="0">
            <a:defRPr sz="1000"/>
          </a:pPr>
          <a:r>
            <a:rPr lang="en-US" sz="1000" b="0" i="0" u="none" strike="noStrike" baseline="0">
              <a:solidFill>
                <a:srgbClr val="000000"/>
              </a:solidFill>
              <a:latin typeface="Arial"/>
              <a:cs typeface="Arial"/>
            </a:rPr>
            <a:t>Bottle filling machines are custom designed according to customer's needs. The basic bottling functions are performed by: Rinser / Filler / Capper (Crown-corker) for new glass bottles or for bottle filling with one main drive for all working functions applying overpressure (isobaric) filler together with single or double pre-evacuation air-pump.</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CONTROLLING FILL LEVEL</a:t>
          </a:r>
        </a:p>
        <a:p>
          <a:pPr algn="l" rtl="0">
            <a:defRPr sz="1000"/>
          </a:pPr>
          <a:r>
            <a:rPr lang="en-US" sz="1000" b="0" i="0" u="none" strike="noStrike" baseline="0">
              <a:solidFill>
                <a:srgbClr val="000000"/>
              </a:solidFill>
              <a:latin typeface="Arial"/>
              <a:cs typeface="Arial"/>
            </a:rPr>
            <a:t>The objective is to improve bottle fill level, presently using 3-Sigma process equipment. </a:t>
          </a:r>
        </a:p>
        <a:p>
          <a:pPr algn="l" rtl="0">
            <a:defRPr sz="1000"/>
          </a:pPr>
          <a:r>
            <a:rPr lang="en-US" sz="1000" b="1" i="0" u="none" strike="noStrike" baseline="0">
              <a:solidFill>
                <a:srgbClr val="000000"/>
              </a:solidFill>
              <a:latin typeface="Arial"/>
              <a:cs typeface="Arial"/>
            </a:rPr>
            <a:t>1.</a:t>
          </a:r>
          <a:r>
            <a:rPr lang="en-US" sz="1000" b="0" i="0" u="none" strike="noStrike" baseline="0">
              <a:solidFill>
                <a:srgbClr val="000000"/>
              </a:solidFill>
              <a:latin typeface="Arial"/>
              <a:cs typeface="Arial"/>
            </a:rPr>
            <a:t> Real time laser measurement of fill level will be added to the process instrumentation. </a:t>
          </a:r>
        </a:p>
        <a:p>
          <a:pPr algn="l" rtl="0">
            <a:defRPr sz="1000"/>
          </a:pPr>
          <a:r>
            <a:rPr lang="en-US" sz="1000" b="1" i="0" u="none" strike="noStrike" baseline="0">
              <a:solidFill>
                <a:srgbClr val="000000"/>
              </a:solidFill>
              <a:latin typeface="Arial"/>
              <a:cs typeface="Arial"/>
            </a:rPr>
            <a:t>2.</a:t>
          </a:r>
          <a:r>
            <a:rPr lang="en-US" sz="1000" b="0" i="0" u="none" strike="noStrike" baseline="0">
              <a:solidFill>
                <a:srgbClr val="000000"/>
              </a:solidFill>
              <a:latin typeface="Arial"/>
              <a:cs typeface="Arial"/>
            </a:rPr>
            <a:t> The, "Correlation" (see "Correlation" tab below) between fill level and liquid pressure will be monitored.</a:t>
          </a:r>
        </a:p>
        <a:p>
          <a:pPr algn="l" rtl="0">
            <a:defRPr sz="1000"/>
          </a:pPr>
          <a:r>
            <a:rPr lang="en-US" sz="1000" b="1" i="0" u="none" strike="noStrike" baseline="0">
              <a:solidFill>
                <a:srgbClr val="000000"/>
              </a:solidFill>
              <a:latin typeface="Arial"/>
              <a:cs typeface="Arial"/>
            </a:rPr>
            <a:t>3.</a:t>
          </a:r>
          <a:r>
            <a:rPr lang="en-US" sz="1000" b="0" i="0" u="none" strike="noStrike" baseline="0">
              <a:solidFill>
                <a:srgbClr val="000000"/>
              </a:solidFill>
              <a:latin typeface="Arial"/>
              <a:cs typeface="Arial"/>
            </a:rPr>
            <a:t> The modified control system will adjust fill level will automatically.</a:t>
          </a:r>
        </a:p>
        <a:p>
          <a:pPr algn="l" rtl="0">
            <a:defRPr sz="1000"/>
          </a:pPr>
          <a:r>
            <a:rPr lang="en-US" sz="1000" b="1" i="0" u="none" strike="noStrike" baseline="0">
              <a:solidFill>
                <a:srgbClr val="000000"/>
              </a:solidFill>
              <a:latin typeface="Arial"/>
              <a:cs typeface="Arial"/>
            </a:rPr>
            <a:t>4.</a:t>
          </a:r>
          <a:r>
            <a:rPr lang="en-US" sz="1000" b="0" i="0" u="none" strike="noStrike" baseline="0">
              <a:solidFill>
                <a:srgbClr val="000000"/>
              </a:solidFill>
              <a:latin typeface="Arial"/>
              <a:cs typeface="Arial"/>
            </a:rPr>
            <a:t> Quality will improve to the 5 or 6-Sigma level.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Go to www.bpbottling.com for more information.</a:t>
          </a:r>
        </a:p>
        <a:p>
          <a:pPr algn="l" rtl="0">
            <a:defRPr sz="1000"/>
          </a:pP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1</xdr:col>
      <xdr:colOff>19050</xdr:colOff>
      <xdr:row>228</xdr:row>
      <xdr:rowOff>57150</xdr:rowOff>
    </xdr:from>
    <xdr:to>
      <xdr:col>4</xdr:col>
      <xdr:colOff>457200</xdr:colOff>
      <xdr:row>254</xdr:row>
      <xdr:rowOff>38100</xdr:rowOff>
    </xdr:to>
    <xdr:pic>
      <xdr:nvPicPr>
        <xdr:cNvPr id="1108" name="Picture 20" descr="BOTTLE-FILL-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819275" y="37185600"/>
          <a:ext cx="291465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1266825</xdr:colOff>
      <xdr:row>265</xdr:row>
      <xdr:rowOff>114300</xdr:rowOff>
    </xdr:from>
    <xdr:to>
      <xdr:col>4</xdr:col>
      <xdr:colOff>628650</xdr:colOff>
      <xdr:row>276</xdr:row>
      <xdr:rowOff>133350</xdr:rowOff>
    </xdr:to>
    <xdr:pic>
      <xdr:nvPicPr>
        <xdr:cNvPr id="1109" name="Picture 21" descr="BOTTLE-FILL-0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66825" y="43233975"/>
          <a:ext cx="363855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647700</xdr:colOff>
      <xdr:row>260</xdr:row>
      <xdr:rowOff>57150</xdr:rowOff>
    </xdr:from>
    <xdr:to>
      <xdr:col>4</xdr:col>
      <xdr:colOff>1047750</xdr:colOff>
      <xdr:row>265</xdr:row>
      <xdr:rowOff>0</xdr:rowOff>
    </xdr:to>
    <xdr:sp macro="" textlink="">
      <xdr:nvSpPr>
        <xdr:cNvPr id="1046" name="Text Box 22"/>
        <xdr:cNvSpPr txBox="1">
          <a:spLocks noChangeArrowheads="1"/>
        </xdr:cNvSpPr>
      </xdr:nvSpPr>
      <xdr:spPr bwMode="auto">
        <a:xfrm>
          <a:off x="647700" y="42367200"/>
          <a:ext cx="4676775" cy="7524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Bottle Filling Run Chart</a:t>
          </a:r>
        </a:p>
        <a:p>
          <a:pPr algn="l" rtl="0">
            <a:defRPr sz="1000"/>
          </a:pPr>
          <a:r>
            <a:rPr lang="en-US" sz="1000" b="0" i="0" u="none" strike="noStrike" baseline="0">
              <a:solidFill>
                <a:srgbClr val="000000"/>
              </a:solidFill>
              <a:latin typeface="Arial"/>
              <a:cs typeface="Arial"/>
            </a:rPr>
            <a:t>When the laser senses a trend in liquid level from bottle to bottle toward +/-2 Sigma, a correction is made to the time the bottle fill valve remains open. See the, "Bottle Filling Run Chart" below.</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609600</xdr:colOff>
      <xdr:row>277</xdr:row>
      <xdr:rowOff>38100</xdr:rowOff>
    </xdr:from>
    <xdr:to>
      <xdr:col>4</xdr:col>
      <xdr:colOff>1047750</xdr:colOff>
      <xdr:row>281</xdr:row>
      <xdr:rowOff>133350</xdr:rowOff>
    </xdr:to>
    <xdr:sp macro="" textlink="">
      <xdr:nvSpPr>
        <xdr:cNvPr id="1047" name="Text Box 23"/>
        <xdr:cNvSpPr txBox="1">
          <a:spLocks noChangeArrowheads="1"/>
        </xdr:cNvSpPr>
      </xdr:nvSpPr>
      <xdr:spPr bwMode="auto">
        <a:xfrm>
          <a:off x="609600" y="45100875"/>
          <a:ext cx="4714875" cy="7429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Quality Improvement</a:t>
          </a:r>
        </a:p>
        <a:p>
          <a:pPr algn="l" rtl="0">
            <a:defRPr sz="1000"/>
          </a:pPr>
          <a:r>
            <a:rPr lang="en-US" sz="1000" b="0" i="0" u="none" strike="noStrike" baseline="0">
              <a:solidFill>
                <a:srgbClr val="000000"/>
              </a:solidFill>
              <a:latin typeface="Arial"/>
              <a:cs typeface="Arial"/>
            </a:rPr>
            <a:t>The 3-Sigma process equipment performance has been improved to the 5-Sigma level with the addition of real time process parameter monitoring.</a:t>
          </a:r>
        </a:p>
      </xdr:txBody>
    </xdr:sp>
    <xdr:clientData/>
  </xdr:twoCellAnchor>
  <xdr:twoCellAnchor>
    <xdr:from>
      <xdr:col>5</xdr:col>
      <xdr:colOff>314325</xdr:colOff>
      <xdr:row>2</xdr:row>
      <xdr:rowOff>114300</xdr:rowOff>
    </xdr:from>
    <xdr:to>
      <xdr:col>12</xdr:col>
      <xdr:colOff>9525</xdr:colOff>
      <xdr:row>16</xdr:row>
      <xdr:rowOff>38100</xdr:rowOff>
    </xdr:to>
    <xdr:sp macro="" textlink="">
      <xdr:nvSpPr>
        <xdr:cNvPr id="22" name="TextBox 21"/>
        <xdr:cNvSpPr txBox="1"/>
      </xdr:nvSpPr>
      <xdr:spPr>
        <a:xfrm>
          <a:off x="6134100" y="476250"/>
          <a:ext cx="4629150" cy="2228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1200" b="1" i="0">
              <a:solidFill>
                <a:schemeClr val="dk1"/>
              </a:solidFill>
              <a:latin typeface="Arial" pitchFamily="34" charset="0"/>
              <a:ea typeface="+mn-ea"/>
              <a:cs typeface="Arial" pitchFamily="34" charset="0"/>
            </a:rPr>
            <a:t>Spread Sheet Method: new Excel version</a:t>
          </a:r>
          <a:endParaRPr lang="en-US" sz="1200" b="0" i="0">
            <a:solidFill>
              <a:schemeClr val="dk1"/>
            </a:solidFill>
            <a:latin typeface="Arial" pitchFamily="34" charset="0"/>
            <a:ea typeface="+mn-ea"/>
            <a:cs typeface="Arial" pitchFamily="34" charset="0"/>
          </a:endParaRPr>
        </a:p>
        <a:p>
          <a:pPr rtl="0"/>
          <a:r>
            <a:rPr lang="en-US" sz="1000" b="0" i="0">
              <a:solidFill>
                <a:schemeClr val="dk1"/>
              </a:solidFill>
              <a:latin typeface="Arial" pitchFamily="34" charset="0"/>
              <a:ea typeface="+mn-ea"/>
              <a:cs typeface="Arial" pitchFamily="34" charset="0"/>
            </a:rPr>
            <a:t>1. Type in values for the </a:t>
          </a:r>
          <a:r>
            <a:rPr lang="en-US" sz="1000" b="1" i="0">
              <a:solidFill>
                <a:srgbClr val="FF0000"/>
              </a:solidFill>
              <a:latin typeface="Arial" pitchFamily="34" charset="0"/>
              <a:ea typeface="+mn-ea"/>
              <a:cs typeface="Arial" pitchFamily="34" charset="0"/>
            </a:rPr>
            <a:t>Input Data</a:t>
          </a:r>
          <a:r>
            <a:rPr lang="en-US" sz="1000" b="0" i="0">
              <a:solidFill>
                <a:schemeClr val="dk1"/>
              </a:solidFill>
              <a:latin typeface="Arial" pitchFamily="34" charset="0"/>
              <a:ea typeface="+mn-ea"/>
              <a:cs typeface="Arial" pitchFamily="34" charset="0"/>
            </a:rPr>
            <a:t>.</a:t>
          </a:r>
          <a:endParaRPr lang="en-US" sz="1000">
            <a:latin typeface="Arial" pitchFamily="34" charset="0"/>
            <a:cs typeface="Arial" pitchFamily="34" charset="0"/>
          </a:endParaRPr>
        </a:p>
        <a:p>
          <a:pPr rtl="0"/>
          <a:r>
            <a:rPr lang="en-US" sz="1000" b="0" i="0">
              <a:solidFill>
                <a:schemeClr val="dk1"/>
              </a:solidFill>
              <a:latin typeface="Arial" pitchFamily="34" charset="0"/>
              <a:ea typeface="+mn-ea"/>
              <a:cs typeface="Arial" pitchFamily="34" charset="0"/>
            </a:rPr>
            <a:t>2. Excel will make the </a:t>
          </a:r>
          <a:r>
            <a:rPr lang="en-US" sz="1000" b="1" i="0">
              <a:solidFill>
                <a:srgbClr val="FF0000"/>
              </a:solidFill>
              <a:latin typeface="Arial" pitchFamily="34" charset="0"/>
              <a:ea typeface="+mn-ea"/>
              <a:cs typeface="Arial" pitchFamily="34" charset="0"/>
            </a:rPr>
            <a:t>Calculations</a:t>
          </a:r>
          <a:r>
            <a:rPr lang="en-US" sz="1000" b="0" i="0">
              <a:solidFill>
                <a:schemeClr val="dk1"/>
              </a:solidFill>
              <a:latin typeface="Arial" pitchFamily="34" charset="0"/>
              <a:ea typeface="+mn-ea"/>
              <a:cs typeface="Arial" pitchFamily="34" charset="0"/>
            </a:rPr>
            <a:t>.</a:t>
          </a:r>
          <a:endParaRPr lang="en-US" sz="1000">
            <a:latin typeface="Arial" pitchFamily="34" charset="0"/>
            <a:cs typeface="Arial" pitchFamily="34" charset="0"/>
          </a:endParaRPr>
        </a:p>
        <a:p>
          <a:pPr rtl="0"/>
          <a:endParaRPr lang="en-US" sz="1000" b="0" i="0">
            <a:solidFill>
              <a:schemeClr val="dk1"/>
            </a:solidFill>
            <a:latin typeface="Arial" pitchFamily="34" charset="0"/>
            <a:ea typeface="+mn-ea"/>
            <a:cs typeface="Arial" pitchFamily="34" charset="0"/>
          </a:endParaRPr>
        </a:p>
        <a:p>
          <a:pPr rtl="0"/>
          <a:r>
            <a:rPr lang="en-US" sz="1200" b="1" i="0">
              <a:solidFill>
                <a:schemeClr val="dk1"/>
              </a:solidFill>
              <a:latin typeface="Arial" pitchFamily="34" charset="0"/>
              <a:ea typeface="+mn-ea"/>
              <a:cs typeface="Arial" pitchFamily="34" charset="0"/>
            </a:rPr>
            <a:t>Excel's GOAL SEEK </a:t>
          </a:r>
          <a:endParaRPr lang="en-US" sz="1200" b="0" i="0">
            <a:solidFill>
              <a:schemeClr val="dk1"/>
            </a:solidFill>
            <a:latin typeface="Arial" pitchFamily="34" charset="0"/>
            <a:ea typeface="+mn-ea"/>
            <a:cs typeface="Arial" pitchFamily="34" charset="0"/>
          </a:endParaRPr>
        </a:p>
        <a:p>
          <a:pPr rtl="0"/>
          <a:r>
            <a:rPr lang="en-US" sz="1000" b="0" i="0">
              <a:solidFill>
                <a:schemeClr val="dk1"/>
              </a:solidFill>
              <a:latin typeface="Arial" pitchFamily="34" charset="0"/>
              <a:ea typeface="+mn-ea"/>
              <a:cs typeface="Arial" pitchFamily="34" charset="0"/>
            </a:rPr>
            <a:t>Excel's, "Goal Seek" adjusts one Input value to cause a Calculated formula cell to equal a given value.</a:t>
          </a:r>
          <a:endParaRPr lang="en-US" sz="1000">
            <a:latin typeface="Arial" pitchFamily="34" charset="0"/>
            <a:cs typeface="Arial" pitchFamily="34" charset="0"/>
          </a:endParaRPr>
        </a:p>
        <a:p>
          <a:pPr rtl="0"/>
          <a:endParaRPr lang="en-US" sz="1000" b="0" i="0">
            <a:solidFill>
              <a:schemeClr val="dk1"/>
            </a:solidFill>
            <a:latin typeface="Arial" pitchFamily="34" charset="0"/>
            <a:ea typeface="+mn-ea"/>
            <a:cs typeface="Arial" pitchFamily="34" charset="0"/>
          </a:endParaRPr>
        </a:p>
        <a:p>
          <a:pPr rtl="0"/>
          <a:r>
            <a:rPr lang="en-US" sz="1000" b="0" i="0">
              <a:solidFill>
                <a:schemeClr val="dk1"/>
              </a:solidFill>
              <a:latin typeface="Arial" pitchFamily="34" charset="0"/>
              <a:ea typeface="+mn-ea"/>
              <a:cs typeface="Arial" pitchFamily="34" charset="0"/>
            </a:rPr>
            <a:t>When using Excel's Goal Seek, unprotect the spread sheet by selecting: Drop down menu:  Home &gt; Format &gt; Unprotect Sheet &gt; OK </a:t>
          </a:r>
          <a:endParaRPr lang="en-US" sz="1000">
            <a:latin typeface="Arial" pitchFamily="34" charset="0"/>
            <a:cs typeface="Arial" pitchFamily="34" charset="0"/>
          </a:endParaRPr>
        </a:p>
        <a:p>
          <a:pPr rtl="0"/>
          <a:endParaRPr lang="en-US" sz="1000" b="0" i="0">
            <a:solidFill>
              <a:schemeClr val="dk1"/>
            </a:solidFill>
            <a:latin typeface="Arial" pitchFamily="34" charset="0"/>
            <a:ea typeface="+mn-ea"/>
            <a:cs typeface="Arial" pitchFamily="34" charset="0"/>
          </a:endParaRPr>
        </a:p>
        <a:p>
          <a:pPr rtl="0"/>
          <a:r>
            <a:rPr lang="en-US" sz="1000" b="0" i="0">
              <a:solidFill>
                <a:schemeClr val="dk1"/>
              </a:solidFill>
              <a:latin typeface="Arial" pitchFamily="34" charset="0"/>
              <a:ea typeface="+mn-ea"/>
              <a:cs typeface="Arial" pitchFamily="34" charset="0"/>
            </a:rPr>
            <a:t>When Excel's Goal Seek is not needed, restore protection with:</a:t>
          </a:r>
          <a:endParaRPr lang="en-US" sz="1000">
            <a:latin typeface="Arial" pitchFamily="34" charset="0"/>
            <a:cs typeface="Arial" pitchFamily="34" charset="0"/>
          </a:endParaRPr>
        </a:p>
        <a:p>
          <a:pPr rtl="0"/>
          <a:r>
            <a:rPr lang="en-US" sz="1000" b="0" i="0">
              <a:solidFill>
                <a:schemeClr val="dk1"/>
              </a:solidFill>
              <a:latin typeface="Arial" pitchFamily="34" charset="0"/>
              <a:ea typeface="+mn-ea"/>
              <a:cs typeface="Arial" pitchFamily="34" charset="0"/>
            </a:rPr>
            <a:t>Drop down menu:  Home &gt; Format &gt; Protect Sheet &gt; OK </a:t>
          </a:r>
          <a:endParaRPr lang="en-US" sz="1000">
            <a:latin typeface="Arial" pitchFamily="34" charset="0"/>
            <a:cs typeface="Arial" pitchFamily="34" charset="0"/>
          </a:endParaRPr>
        </a:p>
        <a:p>
          <a:endParaRPr lang="en-US" sz="1100"/>
        </a:p>
      </xdr:txBody>
    </xdr:sp>
    <xdr:clientData/>
  </xdr:twoCellAnchor>
  <xdr:twoCellAnchor>
    <xdr:from>
      <xdr:col>5</xdr:col>
      <xdr:colOff>333375</xdr:colOff>
      <xdr:row>18</xdr:row>
      <xdr:rowOff>28575</xdr:rowOff>
    </xdr:from>
    <xdr:to>
      <xdr:col>11</xdr:col>
      <xdr:colOff>600075</xdr:colOff>
      <xdr:row>32</xdr:row>
      <xdr:rowOff>85725</xdr:rowOff>
    </xdr:to>
    <xdr:sp macro="" textlink="">
      <xdr:nvSpPr>
        <xdr:cNvPr id="23" name="TextBox 22"/>
        <xdr:cNvSpPr txBox="1"/>
      </xdr:nvSpPr>
      <xdr:spPr>
        <a:xfrm>
          <a:off x="6153150" y="3019425"/>
          <a:ext cx="4591050" cy="232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1200" b="1" i="0">
              <a:solidFill>
                <a:schemeClr val="dk1"/>
              </a:solidFill>
              <a:latin typeface="Arial" pitchFamily="34" charset="0"/>
              <a:ea typeface="+mn-ea"/>
              <a:cs typeface="Arial" pitchFamily="34" charset="0"/>
            </a:rPr>
            <a:t>Spread Sheet Method: Excel-97 2003 - old version</a:t>
          </a:r>
          <a:endParaRPr lang="en-US" sz="1200" b="0" i="0">
            <a:solidFill>
              <a:schemeClr val="dk1"/>
            </a:solidFill>
            <a:latin typeface="Arial" pitchFamily="34" charset="0"/>
            <a:ea typeface="+mn-ea"/>
            <a:cs typeface="Arial" pitchFamily="34" charset="0"/>
          </a:endParaRPr>
        </a:p>
        <a:p>
          <a:pPr rtl="0"/>
          <a:r>
            <a:rPr lang="en-US" sz="1000" b="0" i="0">
              <a:solidFill>
                <a:schemeClr val="dk1"/>
              </a:solidFill>
              <a:latin typeface="Arial" pitchFamily="34" charset="0"/>
              <a:ea typeface="+mn-ea"/>
              <a:cs typeface="Arial" pitchFamily="34" charset="0"/>
            </a:rPr>
            <a:t>1. Type in values for the </a:t>
          </a:r>
          <a:r>
            <a:rPr lang="en-US" sz="1000" b="1" i="0">
              <a:solidFill>
                <a:srgbClr val="FF0000"/>
              </a:solidFill>
              <a:latin typeface="Arial" pitchFamily="34" charset="0"/>
              <a:ea typeface="+mn-ea"/>
              <a:cs typeface="Arial" pitchFamily="34" charset="0"/>
            </a:rPr>
            <a:t>Input Data</a:t>
          </a:r>
          <a:r>
            <a:rPr lang="en-US" sz="1000" b="0" i="0">
              <a:solidFill>
                <a:schemeClr val="dk1"/>
              </a:solidFill>
              <a:latin typeface="Arial" pitchFamily="34" charset="0"/>
              <a:ea typeface="+mn-ea"/>
              <a:cs typeface="Arial" pitchFamily="34" charset="0"/>
            </a:rPr>
            <a:t>.</a:t>
          </a:r>
          <a:endParaRPr lang="en-US" sz="1000">
            <a:latin typeface="Arial" pitchFamily="34" charset="0"/>
            <a:cs typeface="Arial" pitchFamily="34" charset="0"/>
          </a:endParaRPr>
        </a:p>
        <a:p>
          <a:pPr rtl="0"/>
          <a:r>
            <a:rPr lang="en-US" sz="1000" b="0" i="0">
              <a:solidFill>
                <a:schemeClr val="dk1"/>
              </a:solidFill>
              <a:latin typeface="Arial" pitchFamily="34" charset="0"/>
              <a:ea typeface="+mn-ea"/>
              <a:cs typeface="Arial" pitchFamily="34" charset="0"/>
            </a:rPr>
            <a:t>2. Excel will make the </a:t>
          </a:r>
          <a:r>
            <a:rPr lang="en-US" sz="1000" b="1" i="0">
              <a:solidFill>
                <a:srgbClr val="FF0000"/>
              </a:solidFill>
              <a:latin typeface="Arial" pitchFamily="34" charset="0"/>
              <a:ea typeface="+mn-ea"/>
              <a:cs typeface="Arial" pitchFamily="34" charset="0"/>
            </a:rPr>
            <a:t>Calculations</a:t>
          </a:r>
          <a:r>
            <a:rPr lang="en-US" sz="1000" b="0" i="0">
              <a:solidFill>
                <a:schemeClr val="dk1"/>
              </a:solidFill>
              <a:latin typeface="Arial" pitchFamily="34" charset="0"/>
              <a:ea typeface="+mn-ea"/>
              <a:cs typeface="Arial" pitchFamily="34" charset="0"/>
            </a:rPr>
            <a:t>.</a:t>
          </a:r>
          <a:endParaRPr lang="en-US" sz="1000">
            <a:latin typeface="Arial" pitchFamily="34" charset="0"/>
            <a:cs typeface="Arial" pitchFamily="34" charset="0"/>
          </a:endParaRPr>
        </a:p>
        <a:p>
          <a:pPr rtl="0"/>
          <a:endParaRPr lang="en-US" sz="1000" b="0" i="0">
            <a:solidFill>
              <a:schemeClr val="dk1"/>
            </a:solidFill>
            <a:latin typeface="Arial" pitchFamily="34" charset="0"/>
            <a:ea typeface="+mn-ea"/>
            <a:cs typeface="Arial" pitchFamily="34" charset="0"/>
          </a:endParaRPr>
        </a:p>
        <a:p>
          <a:pPr rtl="0"/>
          <a:r>
            <a:rPr lang="en-US" sz="1200" b="1" i="0">
              <a:solidFill>
                <a:schemeClr val="dk1"/>
              </a:solidFill>
              <a:latin typeface="Arial" pitchFamily="34" charset="0"/>
              <a:ea typeface="+mn-ea"/>
              <a:cs typeface="Arial" pitchFamily="34" charset="0"/>
            </a:rPr>
            <a:t>Excel's GOAL SEEK </a:t>
          </a:r>
          <a:endParaRPr lang="en-US" sz="1200" b="0" i="0">
            <a:solidFill>
              <a:schemeClr val="dk1"/>
            </a:solidFill>
            <a:latin typeface="Arial" pitchFamily="34" charset="0"/>
            <a:ea typeface="+mn-ea"/>
            <a:cs typeface="Arial" pitchFamily="34" charset="0"/>
          </a:endParaRPr>
        </a:p>
        <a:p>
          <a:pPr rtl="0"/>
          <a:r>
            <a:rPr lang="en-US" sz="1000" b="0" i="0">
              <a:solidFill>
                <a:schemeClr val="dk1"/>
              </a:solidFill>
              <a:latin typeface="Arial" pitchFamily="34" charset="0"/>
              <a:ea typeface="+mn-ea"/>
              <a:cs typeface="Arial" pitchFamily="34" charset="0"/>
            </a:rPr>
            <a:t>Excel's, "Goal Seek" adjusts one Input value to cause a Calculated formula cell to equal a given value.</a:t>
          </a:r>
          <a:endParaRPr lang="en-US" sz="1000">
            <a:latin typeface="Arial" pitchFamily="34" charset="0"/>
            <a:cs typeface="Arial" pitchFamily="34" charset="0"/>
          </a:endParaRPr>
        </a:p>
        <a:p>
          <a:pPr rtl="0"/>
          <a:endParaRPr lang="en-US" sz="1000" b="0" i="0">
            <a:solidFill>
              <a:schemeClr val="dk1"/>
            </a:solidFill>
            <a:latin typeface="Arial" pitchFamily="34" charset="0"/>
            <a:ea typeface="+mn-ea"/>
            <a:cs typeface="Arial" pitchFamily="34" charset="0"/>
          </a:endParaRPr>
        </a:p>
        <a:p>
          <a:pPr rtl="0"/>
          <a:r>
            <a:rPr lang="en-US" sz="1000" b="0" i="0">
              <a:solidFill>
                <a:schemeClr val="dk1"/>
              </a:solidFill>
              <a:latin typeface="Arial" pitchFamily="34" charset="0"/>
              <a:ea typeface="+mn-ea"/>
              <a:cs typeface="Arial" pitchFamily="34" charset="0"/>
            </a:rPr>
            <a:t>When using Excel's Goal Seek, unprotect the spread sheet by selecting: Drop down menu: Tools &gt; Protection &gt; Unprotect Sheet &gt; OK </a:t>
          </a:r>
          <a:endParaRPr lang="en-US" sz="1000">
            <a:latin typeface="Arial" pitchFamily="34" charset="0"/>
            <a:cs typeface="Arial" pitchFamily="34" charset="0"/>
          </a:endParaRPr>
        </a:p>
        <a:p>
          <a:pPr rtl="0"/>
          <a:endParaRPr lang="en-US" sz="1000" b="0" i="0">
            <a:solidFill>
              <a:schemeClr val="dk1"/>
            </a:solidFill>
            <a:latin typeface="Arial" pitchFamily="34" charset="0"/>
            <a:ea typeface="+mn-ea"/>
            <a:cs typeface="Arial" pitchFamily="34" charset="0"/>
          </a:endParaRPr>
        </a:p>
        <a:p>
          <a:pPr rtl="0"/>
          <a:r>
            <a:rPr lang="en-US" sz="1000" b="0" i="0">
              <a:solidFill>
                <a:schemeClr val="dk1"/>
              </a:solidFill>
              <a:latin typeface="Arial" pitchFamily="34" charset="0"/>
              <a:ea typeface="+mn-ea"/>
              <a:cs typeface="Arial" pitchFamily="34" charset="0"/>
            </a:rPr>
            <a:t>When Excel's Goal Seek is not needed, restore protection with:</a:t>
          </a:r>
          <a:endParaRPr lang="en-US" sz="1000">
            <a:latin typeface="Arial" pitchFamily="34" charset="0"/>
            <a:cs typeface="Arial" pitchFamily="34" charset="0"/>
          </a:endParaRPr>
        </a:p>
        <a:p>
          <a:r>
            <a:rPr lang="en-US" sz="1000" b="0" i="0">
              <a:solidFill>
                <a:schemeClr val="dk1"/>
              </a:solidFill>
              <a:latin typeface="Arial" pitchFamily="34" charset="0"/>
              <a:ea typeface="+mn-ea"/>
              <a:cs typeface="Arial" pitchFamily="34" charset="0"/>
            </a:rPr>
            <a:t>Drop down menu: Tools &gt; Protection &gt; Protect Sheet &gt; OK </a:t>
          </a:r>
          <a:endParaRPr lang="en-US" sz="1000">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53</xdr:row>
      <xdr:rowOff>9525</xdr:rowOff>
    </xdr:from>
    <xdr:to>
      <xdr:col>5</xdr:col>
      <xdr:colOff>381000</xdr:colOff>
      <xdr:row>74</xdr:row>
      <xdr:rowOff>114300</xdr:rowOff>
    </xdr:to>
    <xdr:sp macro="" textlink="">
      <xdr:nvSpPr>
        <xdr:cNvPr id="9222" name="Text Box 6"/>
        <xdr:cNvSpPr txBox="1">
          <a:spLocks noChangeArrowheads="1"/>
        </xdr:cNvSpPr>
      </xdr:nvSpPr>
      <xdr:spPr bwMode="auto">
        <a:xfrm>
          <a:off x="628650" y="8724900"/>
          <a:ext cx="2924175" cy="35147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en-US" sz="1000" b="1" i="0" u="none" strike="noStrike" baseline="0">
              <a:solidFill>
                <a:srgbClr val="000000"/>
              </a:solidFill>
              <a:latin typeface="Arial"/>
              <a:cs typeface="Arial"/>
            </a:rPr>
            <a:t>Tally</a:t>
          </a:r>
        </a:p>
        <a:p>
          <a:pPr algn="l" rtl="0">
            <a:lnSpc>
              <a:spcPts val="1100"/>
            </a:lnSpc>
            <a:defRPr sz="1000"/>
          </a:pPr>
          <a:r>
            <a:rPr lang="en-US" sz="1000" b="0" i="0" u="none" strike="noStrike" baseline="0">
              <a:solidFill>
                <a:srgbClr val="000000"/>
              </a:solidFill>
              <a:latin typeface="Arial"/>
              <a:cs typeface="Arial"/>
            </a:rPr>
            <a:t>Use Excel's "Edit" drop-down-menu to copy the raw data and paste it into an, "Unsorted" column. </a:t>
          </a: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Select one column of the data above: </a:t>
          </a:r>
          <a:r>
            <a:rPr lang="en-US" sz="1000" b="1" i="0" u="none" strike="noStrike" baseline="0">
              <a:solidFill>
                <a:srgbClr val="000000"/>
              </a:solidFill>
              <a:latin typeface="Arial"/>
              <a:cs typeface="Arial"/>
            </a:rPr>
            <a:t>[</a:t>
          </a:r>
          <a:r>
            <a:rPr lang="en-US" sz="1000" b="0" i="0" u="none" strike="noStrike" baseline="0">
              <a:solidFill>
                <a:srgbClr val="000000"/>
              </a:solidFill>
              <a:latin typeface="Arial"/>
              <a:cs typeface="Arial"/>
            </a:rPr>
            <a:t>111, 161, 185, 245</a:t>
          </a:r>
          <a:r>
            <a:rPr lang="en-US" sz="1000" b="1" i="0" u="none" strike="noStrike" baseline="0">
              <a:solidFill>
                <a:srgbClr val="000000"/>
              </a:solidFill>
              <a:latin typeface="Arial"/>
              <a:cs typeface="Arial"/>
            </a:rPr>
            <a:t>]</a:t>
          </a:r>
          <a:r>
            <a:rPr lang="en-US" sz="1000" b="0" i="0" u="none" strike="noStrike" baseline="0">
              <a:solidFill>
                <a:srgbClr val="000000"/>
              </a:solidFill>
              <a:latin typeface="Arial"/>
              <a:cs typeface="Arial"/>
            </a:rPr>
            <a:t> &gt; </a:t>
          </a:r>
          <a:r>
            <a:rPr lang="en-US" sz="1000" b="1" i="0" u="none" strike="noStrike" baseline="0">
              <a:solidFill>
                <a:srgbClr val="000000"/>
              </a:solidFill>
              <a:latin typeface="Arial"/>
              <a:cs typeface="Arial"/>
            </a:rPr>
            <a:t>Edit &gt; Copy &gt; Pick the yellow cell, right &gt; Edit &gt; Paste. </a:t>
          </a:r>
          <a:r>
            <a:rPr lang="en-US" sz="1000" b="0" i="0" u="none" strike="noStrike" baseline="0">
              <a:solidFill>
                <a:srgbClr val="000000"/>
              </a:solidFill>
              <a:latin typeface="Arial"/>
              <a:cs typeface="Arial"/>
            </a:rPr>
            <a:t>The first group of 4 data values will be pasted. Repeat this copy-paste procedure until all of the data is in the Unsorted column.</a:t>
          </a: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Select the Unsorted column of data &gt; Pick the, "Sort Ascending" icon &gt; A</a:t>
          </a:r>
        </a:p>
        <a:p>
          <a:pPr algn="l" rtl="0">
            <a:lnSpc>
              <a:spcPts val="1100"/>
            </a:lnSpc>
            <a:defRPr sz="1000"/>
          </a:pPr>
          <a:r>
            <a:rPr lang="en-US" sz="1000" b="0" i="0" u="none" strike="noStrike" baseline="0">
              <a:solidFill>
                <a:srgbClr val="000000"/>
              </a:solidFill>
              <a:latin typeface="Arial"/>
              <a:cs typeface="Arial"/>
            </a:rPr>
            <a:t>                                    Z</a:t>
          </a: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Type data, </a:t>
          </a:r>
          <a:r>
            <a:rPr lang="en-US" sz="1000" b="1" i="0" u="none" strike="noStrike" baseline="0">
              <a:solidFill>
                <a:srgbClr val="000000"/>
              </a:solidFill>
              <a:latin typeface="Arial"/>
              <a:cs typeface="Arial"/>
            </a:rPr>
            <a:t>Class Values [</a:t>
          </a:r>
          <a:r>
            <a:rPr lang="en-US" sz="1000" b="0" i="0" u="none" strike="noStrike" baseline="0">
              <a:solidFill>
                <a:srgbClr val="000000"/>
              </a:solidFill>
              <a:latin typeface="Arial"/>
              <a:cs typeface="Arial"/>
            </a:rPr>
            <a:t>100, 125, 150, 175, 200, 225</a:t>
          </a:r>
          <a:r>
            <a:rPr lang="en-US" sz="1000" b="1" i="0" u="none" strike="noStrike" baseline="0">
              <a:solidFill>
                <a:srgbClr val="000000"/>
              </a:solidFill>
              <a:latin typeface="Arial"/>
              <a:cs typeface="Arial"/>
            </a:rPr>
            <a:t>]</a:t>
          </a:r>
          <a:r>
            <a:rPr lang="en-US" sz="1000" b="0" i="0" u="none" strike="noStrike" baseline="0">
              <a:solidFill>
                <a:srgbClr val="000000"/>
              </a:solidFill>
              <a:latin typeface="Arial"/>
              <a:cs typeface="Arial"/>
            </a:rPr>
            <a:t> in a column adjacent to the sorted data values.</a:t>
          </a:r>
        </a:p>
        <a:p>
          <a:pPr algn="l" rtl="0">
            <a:lnSpc>
              <a:spcPts val="1000"/>
            </a:lnSpc>
            <a:defRPr sz="1000"/>
          </a:pPr>
          <a:endParaRPr lang="en-US" sz="1000" b="0" i="0" u="none" strike="noStrike" baseline="0">
            <a:solidFill>
              <a:srgbClr val="000000"/>
            </a:solidFill>
            <a:latin typeface="Arial"/>
            <a:cs typeface="Arial"/>
          </a:endParaRPr>
        </a:p>
        <a:p>
          <a:pPr algn="l" rtl="0">
            <a:lnSpc>
              <a:spcPts val="1000"/>
            </a:lnSpc>
            <a:defRPr sz="1000"/>
          </a:pPr>
          <a:r>
            <a:rPr lang="en-US" sz="1000" b="0" i="0" u="none" strike="noStrike" baseline="0">
              <a:solidFill>
                <a:srgbClr val="000000"/>
              </a:solidFill>
              <a:latin typeface="Arial"/>
              <a:cs typeface="Arial"/>
            </a:rPr>
            <a:t>Enter weight, "Class Ranges" and data value "Frequencies" as shown below.</a:t>
          </a:r>
        </a:p>
        <a:p>
          <a:pPr algn="l" rtl="0">
            <a:lnSpc>
              <a:spcPts val="1100"/>
            </a:lnSpc>
            <a:defRPr sz="1000"/>
          </a:pPr>
          <a:endParaRPr lang="en-US" sz="1000" b="0" i="0" u="none" strike="noStrike" baseline="0">
            <a:solidFill>
              <a:srgbClr val="000000"/>
            </a:solidFill>
            <a:latin typeface="Arial"/>
            <a:cs typeface="Arial"/>
          </a:endParaRPr>
        </a:p>
        <a:p>
          <a:pPr algn="l" rtl="0">
            <a:lnSpc>
              <a:spcPts val="1000"/>
            </a:lnSpc>
            <a:defRPr sz="1000"/>
          </a:pPr>
          <a:endParaRPr lang="en-US" sz="1000" b="0" i="0" u="none" strike="noStrike" baseline="0">
            <a:solidFill>
              <a:srgbClr val="000000"/>
            </a:solidFill>
            <a:latin typeface="Arial"/>
            <a:cs typeface="Arial"/>
          </a:endParaRPr>
        </a:p>
        <a:p>
          <a:pPr algn="l" rtl="0">
            <a:lnSpc>
              <a:spcPts val="1100"/>
            </a:lnSpc>
            <a:defRPr sz="1000"/>
          </a:pPr>
          <a:endParaRPr lang="en-US" sz="1000" b="0" i="0" u="none" strike="noStrike" baseline="0">
            <a:solidFill>
              <a:srgbClr val="000000"/>
            </a:solidFill>
            <a:latin typeface="Arial"/>
            <a:cs typeface="Arial"/>
          </a:endParaRPr>
        </a:p>
        <a:p>
          <a:pPr algn="l" rtl="0">
            <a:lnSpc>
              <a:spcPts val="1000"/>
            </a:lnSpc>
            <a:defRPr sz="1000"/>
          </a:pPr>
          <a:endParaRPr lang="en-US" sz="1000" b="0" i="0" u="none" strike="noStrike" baseline="0">
            <a:solidFill>
              <a:srgbClr val="000000"/>
            </a:solidFill>
            <a:latin typeface="Arial"/>
            <a:cs typeface="Arial"/>
          </a:endParaRPr>
        </a:p>
        <a:p>
          <a:pPr algn="l" rtl="0">
            <a:lnSpc>
              <a:spcPts val="1000"/>
            </a:lnSpc>
            <a:defRPr sz="1000"/>
          </a:pPr>
          <a:endParaRPr lang="en-US" sz="1000" b="0" i="0" u="none" strike="noStrike" baseline="0">
            <a:solidFill>
              <a:srgbClr val="000000"/>
            </a:solidFill>
            <a:latin typeface="Arial"/>
            <a:cs typeface="Arial"/>
          </a:endParaRPr>
        </a:p>
      </xdr:txBody>
    </xdr:sp>
    <xdr:clientData/>
  </xdr:twoCellAnchor>
  <xdr:twoCellAnchor>
    <xdr:from>
      <xdr:col>1</xdr:col>
      <xdr:colOff>0</xdr:colOff>
      <xdr:row>2</xdr:row>
      <xdr:rowOff>190500</xdr:rowOff>
    </xdr:from>
    <xdr:to>
      <xdr:col>8</xdr:col>
      <xdr:colOff>0</xdr:colOff>
      <xdr:row>9</xdr:row>
      <xdr:rowOff>104775</xdr:rowOff>
    </xdr:to>
    <xdr:sp macro="" textlink="">
      <xdr:nvSpPr>
        <xdr:cNvPr id="9218" name="Text Box 2"/>
        <xdr:cNvSpPr txBox="1">
          <a:spLocks noChangeArrowheads="1"/>
        </xdr:cNvSpPr>
      </xdr:nvSpPr>
      <xdr:spPr bwMode="auto">
        <a:xfrm>
          <a:off x="609600" y="552450"/>
          <a:ext cx="4457700" cy="10858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HISTOGRAMS</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are graphs that display classes on the horizontal axis and  frequencies of sample values of each class on the vertical axis. One of the most common histogram is the bell shaped one illustrated below. It is reasonable to assume that the randomly selected sample values in the histogram below are obtained from a normally distributed total population.</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0</xdr:colOff>
      <xdr:row>10</xdr:row>
      <xdr:rowOff>0</xdr:rowOff>
    </xdr:from>
    <xdr:to>
      <xdr:col>6</xdr:col>
      <xdr:colOff>447675</xdr:colOff>
      <xdr:row>25</xdr:row>
      <xdr:rowOff>123825</xdr:rowOff>
    </xdr:to>
    <xdr:graphicFrame macro="">
      <xdr:nvGraphicFramePr>
        <xdr:cNvPr id="924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600075</xdr:colOff>
      <xdr:row>26</xdr:row>
      <xdr:rowOff>19050</xdr:rowOff>
    </xdr:from>
    <xdr:to>
      <xdr:col>8</xdr:col>
      <xdr:colOff>9525</xdr:colOff>
      <xdr:row>30</xdr:row>
      <xdr:rowOff>76200</xdr:rowOff>
    </xdr:to>
    <xdr:sp macro="" textlink="">
      <xdr:nvSpPr>
        <xdr:cNvPr id="9220" name="Text Box 4"/>
        <xdr:cNvSpPr txBox="1">
          <a:spLocks noChangeArrowheads="1"/>
        </xdr:cNvSpPr>
      </xdr:nvSpPr>
      <xdr:spPr bwMode="auto">
        <a:xfrm>
          <a:off x="600075" y="4333875"/>
          <a:ext cx="4476750" cy="7048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FF0000"/>
              </a:solidFill>
              <a:latin typeface="Arial"/>
              <a:cs typeface="Arial"/>
            </a:rPr>
            <a:t>EXAMPLE:</a:t>
          </a:r>
          <a:r>
            <a:rPr lang="en-US" sz="1000" b="1" i="0" u="none" strike="noStrike" baseline="0">
              <a:solidFill>
                <a:srgbClr val="000000"/>
              </a:solidFill>
              <a:latin typeface="Arial"/>
              <a:cs typeface="Arial"/>
            </a:rPr>
            <a:t> DATA ORGANIZATION </a:t>
          </a:r>
        </a:p>
        <a:p>
          <a:pPr algn="l" rtl="0">
            <a:defRPr sz="1000"/>
          </a:pPr>
          <a:r>
            <a:rPr lang="en-US" sz="1000" b="0" i="0" u="none" strike="noStrike" baseline="0">
              <a:solidFill>
                <a:srgbClr val="000000"/>
              </a:solidFill>
              <a:latin typeface="Arial"/>
              <a:cs typeface="Arial"/>
            </a:rPr>
            <a:t>The "raw" weight data below has been organized into 6 classes, each of width 25 and the frequency distribution graph has been plotted using Excel's "Chart Wizard".</a:t>
          </a:r>
        </a:p>
      </xdr:txBody>
    </xdr:sp>
    <xdr:clientData/>
  </xdr:twoCellAnchor>
  <xdr:twoCellAnchor>
    <xdr:from>
      <xdr:col>1</xdr:col>
      <xdr:colOff>9525</xdr:colOff>
      <xdr:row>35</xdr:row>
      <xdr:rowOff>104775</xdr:rowOff>
    </xdr:from>
    <xdr:to>
      <xdr:col>6</xdr:col>
      <xdr:colOff>438150</xdr:colOff>
      <xdr:row>48</xdr:row>
      <xdr:rowOff>85725</xdr:rowOff>
    </xdr:to>
    <xdr:graphicFrame macro="">
      <xdr:nvGraphicFramePr>
        <xdr:cNvPr id="924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571500</xdr:colOff>
      <xdr:row>90</xdr:row>
      <xdr:rowOff>19050</xdr:rowOff>
    </xdr:from>
    <xdr:to>
      <xdr:col>7</xdr:col>
      <xdr:colOff>695325</xdr:colOff>
      <xdr:row>94</xdr:row>
      <xdr:rowOff>114300</xdr:rowOff>
    </xdr:to>
    <xdr:sp macro="" textlink="">
      <xdr:nvSpPr>
        <xdr:cNvPr id="9225" name="Text Box 9"/>
        <xdr:cNvSpPr txBox="1">
          <a:spLocks noChangeArrowheads="1"/>
        </xdr:cNvSpPr>
      </xdr:nvSpPr>
      <xdr:spPr bwMode="auto">
        <a:xfrm>
          <a:off x="571500" y="14773275"/>
          <a:ext cx="4476750" cy="7429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FF0000"/>
              </a:solidFill>
              <a:latin typeface="Arial"/>
              <a:cs typeface="Arial"/>
            </a:rPr>
            <a:t>PROBLEM:</a:t>
          </a:r>
          <a:r>
            <a:rPr lang="en-US" sz="1000" b="1" i="0" u="none" strike="noStrike" baseline="0">
              <a:solidFill>
                <a:srgbClr val="000000"/>
              </a:solidFill>
              <a:latin typeface="Arial"/>
              <a:cs typeface="Arial"/>
            </a:rPr>
            <a:t> DATA ORGANIZATION </a:t>
          </a:r>
        </a:p>
        <a:p>
          <a:pPr algn="l" rtl="0">
            <a:defRPr sz="1000"/>
          </a:pPr>
          <a:r>
            <a:rPr lang="en-US" sz="1000" b="0" i="0" u="none" strike="noStrike" baseline="0">
              <a:solidFill>
                <a:srgbClr val="000000"/>
              </a:solidFill>
              <a:latin typeface="Arial"/>
              <a:cs typeface="Arial"/>
            </a:rPr>
            <a:t>Follow the above procedure and organize the "raw" data below into 6 classes, each of width 25 and plot the frequency distribution graph using Excel's "Chart Wizard". Use the blank sheet below.</a:t>
          </a:r>
        </a:p>
      </xdr:txBody>
    </xdr:sp>
    <xdr:clientData/>
  </xdr:twoCellAnchor>
  <xdr:twoCellAnchor>
    <xdr:from>
      <xdr:col>3</xdr:col>
      <xdr:colOff>266700</xdr:colOff>
      <xdr:row>65</xdr:row>
      <xdr:rowOff>38100</xdr:rowOff>
    </xdr:from>
    <xdr:to>
      <xdr:col>3</xdr:col>
      <xdr:colOff>266700</xdr:colOff>
      <xdr:row>66</xdr:row>
      <xdr:rowOff>142875</xdr:rowOff>
    </xdr:to>
    <xdr:sp macro="" textlink="">
      <xdr:nvSpPr>
        <xdr:cNvPr id="9246" name="Line 7"/>
        <xdr:cNvSpPr>
          <a:spLocks noChangeShapeType="1"/>
        </xdr:cNvSpPr>
      </xdr:nvSpPr>
      <xdr:spPr bwMode="auto">
        <a:xfrm>
          <a:off x="2219325" y="10706100"/>
          <a:ext cx="0" cy="266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514350</xdr:colOff>
      <xdr:row>3</xdr:row>
      <xdr:rowOff>9525</xdr:rowOff>
    </xdr:from>
    <xdr:to>
      <xdr:col>6</xdr:col>
      <xdr:colOff>9525</xdr:colOff>
      <xdr:row>49</xdr:row>
      <xdr:rowOff>38100</xdr:rowOff>
    </xdr:to>
    <xdr:sp macro="" textlink="">
      <xdr:nvSpPr>
        <xdr:cNvPr id="2049" name="Text Box 1"/>
        <xdr:cNvSpPr txBox="1">
          <a:spLocks noChangeArrowheads="1"/>
        </xdr:cNvSpPr>
      </xdr:nvSpPr>
      <xdr:spPr bwMode="auto">
        <a:xfrm>
          <a:off x="514350" y="571500"/>
          <a:ext cx="5038725" cy="7515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en-US" sz="1000" b="1" i="0" u="none" strike="noStrike" baseline="0">
              <a:solidFill>
                <a:srgbClr val="000000"/>
              </a:solidFill>
              <a:latin typeface="Arial"/>
              <a:cs typeface="Arial"/>
            </a:rPr>
            <a:t>CENTRAL LIMIT THEOREM</a:t>
          </a:r>
        </a:p>
        <a:p>
          <a:pPr algn="l" rtl="0">
            <a:lnSpc>
              <a:spcPts val="1100"/>
            </a:lnSpc>
            <a:defRPr sz="1000"/>
          </a:pPr>
          <a:r>
            <a:rPr lang="en-US" sz="1000" b="0" i="0" u="none" strike="noStrike" baseline="0">
              <a:solidFill>
                <a:srgbClr val="000000"/>
              </a:solidFill>
              <a:latin typeface="Arial"/>
              <a:cs typeface="Arial"/>
            </a:rPr>
            <a:t>The, </a:t>
          </a:r>
          <a:r>
            <a:rPr lang="en-US" sz="1000" b="1" i="0" u="none" strike="noStrike" baseline="0">
              <a:solidFill>
                <a:srgbClr val="000000"/>
              </a:solidFill>
              <a:latin typeface="Arial"/>
              <a:cs typeface="Arial"/>
            </a:rPr>
            <a:t>"Central Limit Theorem"</a:t>
          </a:r>
          <a:r>
            <a:rPr lang="en-US" sz="1000" b="0" i="0" u="none" strike="noStrike" baseline="0">
              <a:solidFill>
                <a:srgbClr val="000000"/>
              </a:solidFill>
              <a:latin typeface="Arial"/>
              <a:cs typeface="Arial"/>
            </a:rPr>
            <a:t> provides a measure of the error resulting from taking small samples from large populations of process data. Stated simply the central limit theorem states that: "The sample means have a normal distribution whenever the number of sample values is 30 or more and the total population is normally distributed."</a:t>
          </a: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1" i="0" u="none" strike="noStrike" baseline="0">
              <a:solidFill>
                <a:srgbClr val="000000"/>
              </a:solidFill>
              <a:latin typeface="Arial"/>
              <a:cs typeface="Arial"/>
            </a:rPr>
            <a:t>SMALL</a:t>
          </a: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SAMPLE EXAMPLE</a:t>
          </a:r>
        </a:p>
        <a:p>
          <a:pPr algn="l" rtl="0">
            <a:lnSpc>
              <a:spcPts val="1100"/>
            </a:lnSpc>
            <a:defRPr sz="1000"/>
          </a:pPr>
          <a:r>
            <a:rPr lang="en-US" sz="1000" b="0" i="0" u="none" strike="noStrike" baseline="0">
              <a:solidFill>
                <a:srgbClr val="000000"/>
              </a:solidFill>
              <a:latin typeface="Arial"/>
              <a:cs typeface="Arial"/>
            </a:rPr>
            <a:t>The, </a:t>
          </a:r>
          <a:r>
            <a:rPr lang="en-US" sz="1000" b="1" i="0" u="none" strike="noStrike" baseline="0">
              <a:solidFill>
                <a:srgbClr val="000000"/>
              </a:solidFill>
              <a:latin typeface="Arial"/>
              <a:cs typeface="Arial"/>
            </a:rPr>
            <a:t>Central Limit Theorem</a:t>
          </a:r>
          <a:r>
            <a:rPr lang="en-US" sz="1000" b="0" i="0" u="none" strike="noStrike" baseline="0">
              <a:solidFill>
                <a:srgbClr val="000000"/>
              </a:solidFill>
              <a:latin typeface="Arial"/>
              <a:cs typeface="Arial"/>
            </a:rPr>
            <a:t> can be applied to small samples. Just 4 sample values in the example below.  Containers are filled to a capacity of 113 oz. Due to the variability of the process machinery a small deviation occurs in the amount delivered to each container. The machinery is adjusted if the amount falls below the Lower Specification Limit, </a:t>
          </a:r>
          <a:r>
            <a:rPr lang="en-US" sz="1000" b="1" i="0" u="none" strike="noStrike" baseline="0">
              <a:solidFill>
                <a:srgbClr val="000000"/>
              </a:solidFill>
              <a:latin typeface="Arial"/>
              <a:cs typeface="Arial"/>
            </a:rPr>
            <a:t>LSL</a:t>
          </a:r>
          <a:r>
            <a:rPr lang="en-US" sz="1000" b="0" i="0" u="none" strike="noStrike" baseline="0">
              <a:solidFill>
                <a:srgbClr val="000000"/>
              </a:solidFill>
              <a:latin typeface="Arial"/>
              <a:cs typeface="Arial"/>
            </a:rPr>
            <a:t> = 112 oz or rises above the Upper Specification Limit, </a:t>
          </a:r>
          <a:r>
            <a:rPr lang="en-US" sz="1000" b="1" i="0" u="none" strike="noStrike" baseline="0">
              <a:solidFill>
                <a:srgbClr val="000000"/>
              </a:solidFill>
              <a:latin typeface="Arial"/>
              <a:cs typeface="Arial"/>
            </a:rPr>
            <a:t>USL</a:t>
          </a:r>
          <a:r>
            <a:rPr lang="en-US" sz="1000" b="0" i="0" u="none" strike="noStrike" baseline="0">
              <a:solidFill>
                <a:srgbClr val="000000"/>
              </a:solidFill>
              <a:latin typeface="Arial"/>
              <a:cs typeface="Arial"/>
            </a:rPr>
            <a:t> =114 oz. The standard deviation of the normally distributed total population, </a:t>
          </a:r>
          <a:r>
            <a:rPr lang="el-GR" sz="1000" b="1" i="0" u="none" strike="noStrike" baseline="0">
              <a:solidFill>
                <a:srgbClr val="000000"/>
              </a:solidFill>
              <a:latin typeface="Arial"/>
              <a:cs typeface="Arial"/>
            </a:rPr>
            <a:t>σ </a:t>
          </a:r>
          <a:r>
            <a:rPr lang="el-GR" sz="1000" b="0" i="0" u="none" strike="noStrike" baseline="0">
              <a:solidFill>
                <a:srgbClr val="000000"/>
              </a:solidFill>
              <a:latin typeface="Arial"/>
              <a:cs typeface="Arial"/>
            </a:rPr>
            <a:t>= 1.00.</a:t>
          </a:r>
        </a:p>
        <a:p>
          <a:pPr algn="l" rtl="0">
            <a:lnSpc>
              <a:spcPts val="1100"/>
            </a:lnSpc>
            <a:defRPr sz="1000"/>
          </a:pPr>
          <a:endParaRPr lang="el-GR" sz="1000" b="1" i="0" u="none" strike="noStrike" baseline="0">
            <a:solidFill>
              <a:srgbClr val="000000"/>
            </a:solidFill>
            <a:latin typeface="Arial"/>
            <a:cs typeface="Arial"/>
          </a:endParaRPr>
        </a:p>
        <a:p>
          <a:pPr algn="l" rtl="0">
            <a:lnSpc>
              <a:spcPts val="1100"/>
            </a:lnSpc>
            <a:defRPr sz="1000"/>
          </a:pPr>
          <a:r>
            <a:rPr lang="en-US" sz="1000" b="1" i="0" u="none" strike="noStrike" baseline="0">
              <a:solidFill>
                <a:srgbClr val="000000"/>
              </a:solidFill>
              <a:latin typeface="Arial"/>
              <a:cs typeface="Arial"/>
            </a:rPr>
            <a:t>Sample Population of Sample Means are: X1, X2, X3, and X4.</a:t>
          </a: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X1 = 110 oz, X2 = 113 oz, X3 = 114 oz, X4 = 115 oz.</a:t>
          </a: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Note: X1 = 110 oz is the sample mean of the two samples 109 oz and 111 oz.</a:t>
          </a:r>
        </a:p>
        <a:p>
          <a:pPr algn="l" rtl="0">
            <a:lnSpc>
              <a:spcPts val="1100"/>
            </a:lnSpc>
            <a:defRPr sz="1000"/>
          </a:pPr>
          <a:r>
            <a:rPr lang="en-US" sz="1000" b="0" i="0" u="none" strike="noStrike" baseline="0">
              <a:solidFill>
                <a:srgbClr val="000000"/>
              </a:solidFill>
              <a:latin typeface="Arial"/>
              <a:cs typeface="Arial"/>
            </a:rPr>
            <a:t>         X2 = 113 oz is the sample mean of the two samples 111 oz and 115 oz.</a:t>
          </a:r>
        </a:p>
        <a:p>
          <a:pPr algn="l" rtl="0">
            <a:lnSpc>
              <a:spcPts val="1100"/>
            </a:lnSpc>
            <a:defRPr sz="1000"/>
          </a:pPr>
          <a:r>
            <a:rPr lang="en-US" sz="1000" b="0" i="0" u="none" strike="noStrike" baseline="0">
              <a:solidFill>
                <a:srgbClr val="000000"/>
              </a:solidFill>
              <a:latin typeface="Arial"/>
              <a:cs typeface="Arial"/>
            </a:rPr>
            <a:t>         X3 = 114 oz is the sample mean of the two samples 113 oz and 115 oz.</a:t>
          </a:r>
        </a:p>
        <a:p>
          <a:pPr algn="l" rtl="0">
            <a:lnSpc>
              <a:spcPts val="1100"/>
            </a:lnSpc>
            <a:defRPr sz="1000"/>
          </a:pPr>
          <a:r>
            <a:rPr lang="en-US" sz="1000" b="0" i="0" u="none" strike="noStrike" baseline="0">
              <a:solidFill>
                <a:srgbClr val="000000"/>
              </a:solidFill>
              <a:latin typeface="Arial"/>
              <a:cs typeface="Arial"/>
            </a:rPr>
            <a:t>         X4 = 115 oz is the sample mean of the two samples 113 oz and 117 oz.</a:t>
          </a: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Number of samples, </a:t>
          </a:r>
          <a:r>
            <a:rPr lang="en-US" sz="1000" b="1" i="0" u="none" strike="noStrike" baseline="0">
              <a:solidFill>
                <a:srgbClr val="000000"/>
              </a:solidFill>
              <a:latin typeface="Arial"/>
              <a:cs typeface="Arial"/>
            </a:rPr>
            <a:t>n</a:t>
          </a:r>
          <a:r>
            <a:rPr lang="en-US" sz="1000" b="0" i="0" u="none" strike="noStrike" baseline="0">
              <a:solidFill>
                <a:srgbClr val="000000"/>
              </a:solidFill>
              <a:latin typeface="Arial"/>
              <a:cs typeface="Arial"/>
            </a:rPr>
            <a:t> = 4,  </a:t>
          </a:r>
          <a:r>
            <a:rPr lang="en-US" sz="1000" b="1" i="0" u="none" strike="noStrike" baseline="0">
              <a:solidFill>
                <a:srgbClr val="000000"/>
              </a:solidFill>
              <a:latin typeface="Arial"/>
              <a:cs typeface="Arial"/>
            </a:rPr>
            <a:t>USL</a:t>
          </a:r>
          <a:r>
            <a:rPr lang="en-US" sz="1000" b="0" i="0" u="none" strike="noStrike" baseline="0">
              <a:solidFill>
                <a:srgbClr val="000000"/>
              </a:solidFill>
              <a:latin typeface="Arial"/>
              <a:cs typeface="Arial"/>
            </a:rPr>
            <a:t> = 114 oz, </a:t>
          </a:r>
          <a:r>
            <a:rPr lang="en-US" sz="1000" b="1" i="0" u="none" strike="noStrike" baseline="0">
              <a:solidFill>
                <a:srgbClr val="000000"/>
              </a:solidFill>
              <a:latin typeface="Arial"/>
              <a:cs typeface="Arial"/>
            </a:rPr>
            <a:t>LSL</a:t>
          </a:r>
          <a:r>
            <a:rPr lang="en-US" sz="1000" b="0" i="0" u="none" strike="noStrike" baseline="0">
              <a:solidFill>
                <a:srgbClr val="000000"/>
              </a:solidFill>
              <a:latin typeface="Arial"/>
              <a:cs typeface="Arial"/>
            </a:rPr>
            <a:t> = 112 oz, </a:t>
          </a:r>
        </a:p>
        <a:p>
          <a:pPr algn="l" rtl="0">
            <a:lnSpc>
              <a:spcPts val="1100"/>
            </a:lnSpc>
            <a:defRPr sz="1000"/>
          </a:pPr>
          <a:r>
            <a:rPr lang="en-US" sz="1000" b="0" i="0" u="none" strike="noStrike" baseline="0">
              <a:solidFill>
                <a:srgbClr val="000000"/>
              </a:solidFill>
              <a:latin typeface="Arial"/>
              <a:cs typeface="Arial"/>
            </a:rPr>
            <a:t>and </a:t>
          </a:r>
          <a:r>
            <a:rPr lang="en-US" sz="1000" b="1" i="0" u="none" strike="noStrike" baseline="0">
              <a:solidFill>
                <a:srgbClr val="000000"/>
              </a:solidFill>
              <a:latin typeface="Arial"/>
              <a:cs typeface="Arial"/>
            </a:rPr>
            <a:t>Range</a:t>
          </a:r>
          <a:r>
            <a:rPr lang="en-US" sz="1000" b="0" i="0" u="none" strike="noStrike" baseline="0">
              <a:solidFill>
                <a:srgbClr val="000000"/>
              </a:solidFill>
              <a:latin typeface="Arial"/>
              <a:cs typeface="Arial"/>
            </a:rPr>
            <a:t> = USL - LSL = 114 - 112 = 2 oz.</a:t>
          </a: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1" i="0" u="none" strike="noStrike" baseline="0">
              <a:solidFill>
                <a:srgbClr val="000000"/>
              </a:solidFill>
              <a:latin typeface="Arial"/>
              <a:cs typeface="Arial"/>
            </a:rPr>
            <a:t>Standard sample error,</a:t>
          </a: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s = </a:t>
          </a:r>
          <a:r>
            <a:rPr lang="el-GR" sz="1000" b="1" i="0" u="none" strike="noStrike" baseline="0">
              <a:solidFill>
                <a:srgbClr val="000000"/>
              </a:solidFill>
              <a:latin typeface="Arial"/>
              <a:cs typeface="Arial"/>
            </a:rPr>
            <a:t>σ / √ </a:t>
          </a:r>
          <a:r>
            <a:rPr lang="en-US" sz="1000" b="1" i="0" u="none" strike="noStrike" baseline="0">
              <a:solidFill>
                <a:srgbClr val="000000"/>
              </a:solidFill>
              <a:latin typeface="Arial"/>
              <a:cs typeface="Arial"/>
            </a:rPr>
            <a:t>n</a:t>
          </a:r>
          <a:r>
            <a:rPr lang="en-US" sz="1000" b="0" i="0" u="none" strike="noStrike" baseline="0">
              <a:solidFill>
                <a:srgbClr val="000000"/>
              </a:solidFill>
              <a:latin typeface="Arial"/>
              <a:cs typeface="Arial"/>
            </a:rPr>
            <a:t> = 1.00 / √ 4 = 0.50.</a:t>
          </a: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1" i="0" u="none" strike="noStrike" baseline="0">
              <a:solidFill>
                <a:srgbClr val="000000"/>
              </a:solidFill>
              <a:latin typeface="Arial"/>
              <a:cs typeface="Arial"/>
            </a:rPr>
            <a:t>Probability</a:t>
          </a: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P</a:t>
          </a:r>
          <a:r>
            <a:rPr lang="en-US" sz="1000" b="0" i="0" u="none" strike="noStrike" baseline="0">
              <a:solidFill>
                <a:srgbClr val="000000"/>
              </a:solidFill>
              <a:latin typeface="Arial"/>
              <a:cs typeface="Arial"/>
            </a:rPr>
            <a:t> of </a:t>
          </a:r>
          <a:r>
            <a:rPr lang="en-US" sz="1000" b="1" i="0" u="none" strike="noStrike" baseline="0">
              <a:solidFill>
                <a:srgbClr val="000000"/>
              </a:solidFill>
              <a:latin typeface="Arial"/>
              <a:cs typeface="Arial"/>
            </a:rPr>
            <a:t>randomly </a:t>
          </a:r>
          <a:r>
            <a:rPr lang="en-US" sz="1000" b="0" i="0" u="none" strike="noStrike" baseline="0">
              <a:solidFill>
                <a:srgbClr val="000000"/>
              </a:solidFill>
              <a:latin typeface="Arial"/>
              <a:cs typeface="Arial"/>
            </a:rPr>
            <a:t>selecting one out of four samples, </a:t>
          </a:r>
          <a:r>
            <a:rPr lang="en-US" sz="1000" b="1" i="0" u="none" strike="noStrike" baseline="0">
              <a:solidFill>
                <a:srgbClr val="000000"/>
              </a:solidFill>
              <a:latin typeface="Arial"/>
              <a:cs typeface="Arial"/>
            </a:rPr>
            <a:t>P(X) = 1/n = 1/4 = 0.25.</a:t>
          </a: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     </a:t>
          </a:r>
        </a:p>
        <a:p>
          <a:pPr algn="l" rtl="0">
            <a:lnSpc>
              <a:spcPts val="1100"/>
            </a:lnSpc>
            <a:defRPr sz="1000"/>
          </a:pPr>
          <a:r>
            <a:rPr lang="en-US" sz="1000" b="1" i="0" u="none" strike="noStrike" baseline="0">
              <a:solidFill>
                <a:srgbClr val="000000"/>
              </a:solidFill>
              <a:latin typeface="Arial"/>
              <a:cs typeface="Arial"/>
            </a:rPr>
            <a:t>Sample Mean, MuS = </a:t>
          </a:r>
          <a:r>
            <a:rPr lang="el-GR" sz="1000" b="1" i="0" u="none" strike="noStrike" baseline="0">
              <a:solidFill>
                <a:srgbClr val="000000"/>
              </a:solidFill>
              <a:latin typeface="Arial"/>
              <a:cs typeface="Arial"/>
            </a:rPr>
            <a:t>Σ </a:t>
          </a:r>
          <a:r>
            <a:rPr lang="en-US" sz="1000" b="1" i="0" u="none" strike="noStrike" baseline="0">
              <a:solidFill>
                <a:srgbClr val="000000"/>
              </a:solidFill>
              <a:latin typeface="Arial"/>
              <a:cs typeface="Arial"/>
            </a:rPr>
            <a:t>X * P(X)</a:t>
          </a: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                                = ( 110 x </a:t>
          </a:r>
          <a:r>
            <a:rPr lang="en-US" sz="1000" b="1" i="0" u="none" strike="noStrike" baseline="0">
              <a:solidFill>
                <a:srgbClr val="000000"/>
              </a:solidFill>
              <a:latin typeface="Arial"/>
              <a:cs typeface="Arial"/>
            </a:rPr>
            <a:t>.25</a:t>
          </a:r>
          <a:r>
            <a:rPr lang="en-US" sz="1000" b="0" i="0" u="none" strike="noStrike" baseline="0">
              <a:solidFill>
                <a:srgbClr val="000000"/>
              </a:solidFill>
              <a:latin typeface="Arial"/>
              <a:cs typeface="Arial"/>
            </a:rPr>
            <a:t> + 113 x </a:t>
          </a:r>
          <a:r>
            <a:rPr lang="en-US" sz="1000" b="1" i="0" u="none" strike="noStrike" baseline="0">
              <a:solidFill>
                <a:srgbClr val="000000"/>
              </a:solidFill>
              <a:latin typeface="Arial"/>
              <a:cs typeface="Arial"/>
            </a:rPr>
            <a:t>.25</a:t>
          </a:r>
          <a:r>
            <a:rPr lang="en-US" sz="1000" b="0" i="0" u="none" strike="noStrike" baseline="0">
              <a:solidFill>
                <a:srgbClr val="000000"/>
              </a:solidFill>
              <a:latin typeface="Arial"/>
              <a:cs typeface="Arial"/>
            </a:rPr>
            <a:t> + 114 x </a:t>
          </a:r>
          <a:r>
            <a:rPr lang="en-US" sz="1000" b="1" i="0" u="none" strike="noStrike" baseline="0">
              <a:solidFill>
                <a:srgbClr val="000000"/>
              </a:solidFill>
              <a:latin typeface="Arial"/>
              <a:cs typeface="Arial"/>
            </a:rPr>
            <a:t>.25</a:t>
          </a:r>
          <a:r>
            <a:rPr lang="en-US" sz="1000" b="0" i="0" u="none" strike="noStrike" baseline="0">
              <a:solidFill>
                <a:srgbClr val="000000"/>
              </a:solidFill>
              <a:latin typeface="Arial"/>
              <a:cs typeface="Arial"/>
            </a:rPr>
            <a:t> + 115 x </a:t>
          </a:r>
          <a:r>
            <a:rPr lang="en-US" sz="1000" b="1" i="0" u="none" strike="noStrike" baseline="0">
              <a:solidFill>
                <a:srgbClr val="000000"/>
              </a:solidFill>
              <a:latin typeface="Arial"/>
              <a:cs typeface="Arial"/>
            </a:rPr>
            <a:t>.25</a:t>
          </a:r>
          <a:r>
            <a:rPr lang="en-US" sz="1000" b="0" i="0" u="none" strike="noStrike" baseline="0">
              <a:solidFill>
                <a:srgbClr val="000000"/>
              </a:solidFill>
              <a:latin typeface="Arial"/>
              <a:cs typeface="Arial"/>
            </a:rPr>
            <a:t> )  </a:t>
          </a:r>
        </a:p>
        <a:p>
          <a:pPr algn="l" rtl="0">
            <a:lnSpc>
              <a:spcPts val="1100"/>
            </a:lnSpc>
            <a:defRPr sz="1000"/>
          </a:pPr>
          <a:r>
            <a:rPr lang="en-US" sz="1000" b="0" i="0" u="none" strike="noStrike" baseline="0">
              <a:solidFill>
                <a:srgbClr val="000000"/>
              </a:solidFill>
              <a:latin typeface="Arial"/>
              <a:cs typeface="Arial"/>
            </a:rPr>
            <a:t>                                = </a:t>
          </a:r>
          <a:r>
            <a:rPr lang="en-US" sz="1000" b="1" i="0" u="none" strike="noStrike" baseline="0">
              <a:solidFill>
                <a:srgbClr val="000000"/>
              </a:solidFill>
              <a:latin typeface="Arial"/>
              <a:cs typeface="Arial"/>
            </a:rPr>
            <a:t>113 oz</a:t>
          </a:r>
          <a:endParaRPr lang="en-US" sz="1000" b="0" i="0" u="none" strike="noStrike" baseline="0">
            <a:solidFill>
              <a:srgbClr val="000000"/>
            </a:solidFill>
            <a:latin typeface="Arial"/>
            <a:cs typeface="Arial"/>
          </a:endParaRP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1" i="0" u="none" strike="noStrike" baseline="0">
              <a:solidFill>
                <a:srgbClr val="000000"/>
              </a:solidFill>
              <a:latin typeface="Arial"/>
              <a:cs typeface="Arial"/>
            </a:rPr>
            <a:t>Sample mean Z score, z = ( USL - MuS ) / s = ( 114 - 113 ) / 0.50 = 2.00</a:t>
          </a:r>
          <a:endParaRPr lang="en-US" sz="1000" b="0" i="0" u="none" strike="noStrike" baseline="0">
            <a:solidFill>
              <a:srgbClr val="000000"/>
            </a:solidFill>
            <a:latin typeface="Arial"/>
            <a:cs typeface="Arial"/>
          </a:endParaRP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Probability, </a:t>
          </a:r>
          <a:r>
            <a:rPr lang="en-US" sz="1000" b="1" i="0" u="none" strike="noStrike" baseline="0">
              <a:solidFill>
                <a:srgbClr val="000000"/>
              </a:solidFill>
              <a:latin typeface="Arial"/>
              <a:cs typeface="Arial"/>
            </a:rPr>
            <a:t>P</a:t>
          </a:r>
          <a:r>
            <a:rPr lang="en-US" sz="1000" b="0" i="0" u="none" strike="noStrike" baseline="0">
              <a:solidFill>
                <a:srgbClr val="000000"/>
              </a:solidFill>
              <a:latin typeface="Arial"/>
              <a:cs typeface="Arial"/>
            </a:rPr>
            <a:t> that the machine is adjusted above the </a:t>
          </a:r>
          <a:r>
            <a:rPr lang="en-US" sz="1000" b="1" i="0" u="none" strike="noStrike" baseline="0">
              <a:solidFill>
                <a:srgbClr val="000000"/>
              </a:solidFill>
              <a:latin typeface="Arial"/>
              <a:cs typeface="Arial"/>
            </a:rPr>
            <a:t>USL</a:t>
          </a:r>
          <a:r>
            <a:rPr lang="en-US" sz="1000" b="0" i="0" u="none" strike="noStrike" baseline="0">
              <a:solidFill>
                <a:srgbClr val="000000"/>
              </a:solidFill>
              <a:latin typeface="Arial"/>
              <a:cs typeface="Arial"/>
            </a:rPr>
            <a:t> is: </a:t>
          </a:r>
        </a:p>
        <a:p>
          <a:pPr algn="l" rtl="0">
            <a:lnSpc>
              <a:spcPts val="1100"/>
            </a:lnSpc>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P( z &gt; 2.00 ) = 0.0228, </a:t>
          </a:r>
          <a:r>
            <a:rPr lang="en-US" sz="1000" b="0" i="0" u="none" strike="noStrike" baseline="0">
              <a:solidFill>
                <a:srgbClr val="000000"/>
              </a:solidFill>
              <a:latin typeface="Arial"/>
              <a:cs typeface="Arial"/>
            </a:rPr>
            <a:t>(see Excel's,</a:t>
          </a:r>
          <a:r>
            <a:rPr lang="en-US" sz="1000" b="1" i="0" u="none" strike="noStrike" baseline="0">
              <a:solidFill>
                <a:srgbClr val="000000"/>
              </a:solidFill>
              <a:latin typeface="Arial"/>
              <a:cs typeface="Arial"/>
            </a:rPr>
            <a:t> </a:t>
          </a:r>
          <a:r>
            <a:rPr lang="en-US" sz="1000" b="0" i="0" u="none" strike="noStrike" baseline="0">
              <a:solidFill>
                <a:srgbClr val="000000"/>
              </a:solidFill>
              <a:latin typeface="Arial"/>
              <a:cs typeface="Arial"/>
            </a:rPr>
            <a:t>"1 - NORMDIST( z )" below)</a:t>
          </a: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Probability that the machine is adjusted below the LSL is equal to that above USL: </a:t>
          </a:r>
        </a:p>
        <a:p>
          <a:pPr algn="l" rtl="0">
            <a:lnSpc>
              <a:spcPts val="1100"/>
            </a:lnSpc>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P( z &lt; -2.00 ) = 0.0228</a:t>
          </a:r>
          <a:endParaRPr lang="en-US" sz="1000" b="0" i="0" u="none" strike="noStrike" baseline="0">
            <a:solidFill>
              <a:srgbClr val="000000"/>
            </a:solidFill>
            <a:latin typeface="Arial"/>
            <a:cs typeface="Arial"/>
          </a:endParaRP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The probability that the machine will be adjusted is: 2 x 0.0228 = 4.56%, even though the machine is maintaining an average fill of 113 oz.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If the total population is normally distributed, the sample means will be normally distributed according to the, "Central Limit Theorem".</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graph below refers to the, "Small Sample Example".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352425</xdr:colOff>
      <xdr:row>136</xdr:row>
      <xdr:rowOff>76200</xdr:rowOff>
    </xdr:from>
    <xdr:to>
      <xdr:col>6</xdr:col>
      <xdr:colOff>352425</xdr:colOff>
      <xdr:row>150</xdr:row>
      <xdr:rowOff>0</xdr:rowOff>
    </xdr:to>
    <xdr:sp macro="" textlink="">
      <xdr:nvSpPr>
        <xdr:cNvPr id="2051" name="Text Box 3"/>
        <xdr:cNvSpPr txBox="1">
          <a:spLocks noChangeArrowheads="1"/>
        </xdr:cNvSpPr>
      </xdr:nvSpPr>
      <xdr:spPr bwMode="auto">
        <a:xfrm>
          <a:off x="876300" y="22383750"/>
          <a:ext cx="5019675" cy="2190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SAMPLE SIZE DETERMINATION</a:t>
          </a:r>
        </a:p>
        <a:p>
          <a:pPr algn="l" rtl="0">
            <a:defRPr sz="1000"/>
          </a:pPr>
          <a:r>
            <a:rPr lang="en-US" sz="1000" b="0" i="0" u="none" strike="noStrike" baseline="0">
              <a:solidFill>
                <a:srgbClr val="000000"/>
              </a:solidFill>
              <a:latin typeface="Arial"/>
              <a:cs typeface="Arial"/>
            </a:rPr>
            <a:t>The sample mean, MuS has a normal distribution provided the sample size is 30 or more according to the Central Limit Theorem.</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Also, the mean of the sample mean, MuS equals the mean of the total population, Mu and the standard deviation of the sample mean, S equals the total population standard deviation, </a:t>
          </a:r>
          <a:r>
            <a:rPr lang="el-GR" sz="1000" b="0" i="0" u="none" strike="noStrike" baseline="0">
              <a:solidFill>
                <a:srgbClr val="000000"/>
              </a:solidFill>
              <a:latin typeface="Arial"/>
              <a:cs typeface="Arial"/>
            </a:rPr>
            <a:t>σ </a:t>
          </a:r>
          <a:r>
            <a:rPr lang="en-US" sz="1000" b="0" i="0" u="none" strike="noStrike" baseline="0">
              <a:solidFill>
                <a:srgbClr val="000000"/>
              </a:solidFill>
              <a:latin typeface="Arial"/>
              <a:cs typeface="Arial"/>
            </a:rPr>
            <a:t>divided by the square root of the sample size, n provided the sample size is greater than 30.</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Sample Mean, MuS = Mu</a:t>
          </a:r>
        </a:p>
        <a:p>
          <a:pPr algn="l" rtl="0">
            <a:defRPr sz="1000"/>
          </a:pPr>
          <a:r>
            <a:rPr lang="en-US" sz="1000" b="1" i="0" u="none" strike="noStrike" baseline="0">
              <a:solidFill>
                <a:srgbClr val="000000"/>
              </a:solidFill>
              <a:latin typeface="Arial"/>
              <a:cs typeface="Arial"/>
            </a:rPr>
            <a:t>            Sample Standard Error, s = </a:t>
          </a:r>
          <a:r>
            <a:rPr lang="el-GR" sz="1000" b="1" i="0" u="none" strike="noStrike" baseline="0">
              <a:solidFill>
                <a:srgbClr val="000000"/>
              </a:solidFill>
              <a:latin typeface="Arial"/>
              <a:cs typeface="Arial"/>
            </a:rPr>
            <a:t>σ / √ </a:t>
          </a:r>
          <a:r>
            <a:rPr lang="en-US" sz="1000" b="1" i="0" u="none" strike="noStrike" baseline="0">
              <a:solidFill>
                <a:srgbClr val="000000"/>
              </a:solidFill>
              <a:latin typeface="Arial"/>
              <a:cs typeface="Arial"/>
            </a:rPr>
            <a:t>n</a:t>
          </a:r>
        </a:p>
        <a:p>
          <a:pPr algn="l" rtl="0">
            <a:defRPr sz="1000"/>
          </a:pPr>
          <a:r>
            <a:rPr lang="en-US" sz="1000" b="1" i="0" u="none" strike="noStrike" baseline="0">
              <a:solidFill>
                <a:srgbClr val="000000"/>
              </a:solidFill>
              <a:latin typeface="Arial"/>
              <a:cs typeface="Arial"/>
            </a:rPr>
            <a:t>            Sample Z-Score, z = ( USL - MuS ) / s</a:t>
          </a:r>
        </a:p>
        <a:p>
          <a:pPr algn="l" rtl="0">
            <a:defRPr sz="1000"/>
          </a:pPr>
          <a:r>
            <a:rPr lang="en-US" sz="1000" b="1" i="0" u="none" strike="noStrike" baseline="0">
              <a:solidFill>
                <a:srgbClr val="000000"/>
              </a:solidFill>
              <a:latin typeface="Arial"/>
              <a:cs typeface="Arial"/>
            </a:rPr>
            <a:t>            Total Population Z-score, Z = ( USL - Mu ) / </a:t>
          </a:r>
          <a:r>
            <a:rPr lang="el-GR" sz="1000" b="1" i="0" u="none" strike="noStrike" baseline="0">
              <a:solidFill>
                <a:srgbClr val="000000"/>
              </a:solidFill>
              <a:latin typeface="Arial"/>
              <a:cs typeface="Arial"/>
            </a:rPr>
            <a:t>σ</a:t>
          </a:r>
        </a:p>
      </xdr:txBody>
    </xdr:sp>
    <xdr:clientData/>
  </xdr:twoCellAnchor>
  <xdr:twoCellAnchor>
    <xdr:from>
      <xdr:col>1</xdr:col>
      <xdr:colOff>314325</xdr:colOff>
      <xdr:row>166</xdr:row>
      <xdr:rowOff>142875</xdr:rowOff>
    </xdr:from>
    <xdr:to>
      <xdr:col>6</xdr:col>
      <xdr:colOff>381000</xdr:colOff>
      <xdr:row>179</xdr:row>
      <xdr:rowOff>76200</xdr:rowOff>
    </xdr:to>
    <xdr:sp macro="" textlink="">
      <xdr:nvSpPr>
        <xdr:cNvPr id="2052" name="Text Box 4"/>
        <xdr:cNvSpPr txBox="1">
          <a:spLocks noChangeArrowheads="1"/>
        </xdr:cNvSpPr>
      </xdr:nvSpPr>
      <xdr:spPr bwMode="auto">
        <a:xfrm>
          <a:off x="838200" y="27308175"/>
          <a:ext cx="5086350" cy="2038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CONFIDENCE INTERVAL, CI FOR THE TOTAL POPULATION MEAN</a:t>
          </a:r>
        </a:p>
        <a:p>
          <a:pPr algn="l" rtl="0">
            <a:defRPr sz="1000"/>
          </a:pPr>
          <a:r>
            <a:rPr lang="en-US" sz="1000" b="1" i="0" u="none" strike="noStrike" baseline="0">
              <a:solidFill>
                <a:srgbClr val="000000"/>
              </a:solidFill>
              <a:latin typeface="Arial"/>
              <a:cs typeface="Arial"/>
            </a:rPr>
            <a:t>                                        </a:t>
          </a:r>
          <a:r>
            <a:rPr lang="en-US" sz="1000" b="1" i="0" u="sng" strike="noStrike" baseline="0">
              <a:solidFill>
                <a:srgbClr val="000000"/>
              </a:solidFill>
              <a:latin typeface="Arial"/>
              <a:cs typeface="Arial"/>
            </a:rPr>
            <a:t>LARGE SAMPLES</a:t>
          </a:r>
        </a:p>
        <a:p>
          <a:pPr algn="l" rtl="0">
            <a:defRPr sz="1000"/>
          </a:pPr>
          <a:endParaRPr lang="en-US" sz="1000" b="1"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area under the normal distribution curve for the </a:t>
          </a:r>
          <a:r>
            <a:rPr lang="en-US" sz="1000" b="0" i="0" u="sng" strike="noStrike" baseline="0">
              <a:solidFill>
                <a:srgbClr val="000000"/>
              </a:solidFill>
              <a:latin typeface="Arial"/>
              <a:cs typeface="Arial"/>
            </a:rPr>
            <a:t>total population</a:t>
          </a:r>
          <a:r>
            <a:rPr lang="en-US" sz="1000" b="0" i="0" u="none" strike="noStrike" baseline="0">
              <a:solidFill>
                <a:srgbClr val="000000"/>
              </a:solidFill>
              <a:latin typeface="Arial"/>
              <a:cs typeface="Arial"/>
            </a:rPr>
            <a:t> is 1.00. The probability of sampling any parameter value in of the total population is 1.00. The area under the short term standard normal curve between, Z = -1.96 and 1.96 is 0.95.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95% Confidence Interval, </a:t>
          </a:r>
          <a:r>
            <a:rPr lang="en-US" sz="1000" b="1" i="0" u="none" strike="noStrike" baseline="0">
              <a:solidFill>
                <a:srgbClr val="000000"/>
              </a:solidFill>
              <a:latin typeface="Arial"/>
              <a:cs typeface="Arial"/>
            </a:rPr>
            <a:t>CI</a:t>
          </a:r>
          <a:r>
            <a:rPr lang="en-US" sz="1000" b="0" i="0" u="none" strike="noStrike" baseline="0">
              <a:solidFill>
                <a:srgbClr val="000000"/>
              </a:solidFill>
              <a:latin typeface="Arial"/>
              <a:cs typeface="Arial"/>
            </a:rPr>
            <a:t> lies between, Z = -1.96 and 1.96. See the short term standard normal distribution curve above.</a:t>
          </a:r>
        </a:p>
        <a:p>
          <a:pPr algn="l" rtl="0">
            <a:defRPr sz="1000"/>
          </a:pPr>
          <a:endParaRPr lang="en-US" sz="1000" b="0" i="0" u="none" strike="noStrike" baseline="0">
            <a:solidFill>
              <a:srgbClr val="000000"/>
            </a:solidFill>
            <a:latin typeface="Arial"/>
            <a:cs typeface="Arial"/>
          </a:endParaRPr>
        </a:p>
        <a:p>
          <a:pPr algn="l" rtl="0">
            <a:defRPr sz="1000"/>
          </a:pPr>
          <a:r>
            <a:rPr lang="en-US" sz="1000" b="0" i="0" u="sng" strike="noStrike" baseline="0">
              <a:solidFill>
                <a:srgbClr val="000000"/>
              </a:solidFill>
              <a:latin typeface="Arial"/>
              <a:cs typeface="Arial"/>
            </a:rPr>
            <a:t>A sample size of more than 30 values is considered a large population.</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p>
      </xdr:txBody>
    </xdr:sp>
    <xdr:clientData/>
  </xdr:twoCellAnchor>
  <xdr:twoCellAnchor>
    <xdr:from>
      <xdr:col>1</xdr:col>
      <xdr:colOff>304800</xdr:colOff>
      <xdr:row>206</xdr:row>
      <xdr:rowOff>76200</xdr:rowOff>
    </xdr:from>
    <xdr:to>
      <xdr:col>6</xdr:col>
      <xdr:colOff>371475</xdr:colOff>
      <xdr:row>209</xdr:row>
      <xdr:rowOff>142875</xdr:rowOff>
    </xdr:to>
    <xdr:sp macro="" textlink="">
      <xdr:nvSpPr>
        <xdr:cNvPr id="2057" name="Text Box 9"/>
        <xdr:cNvSpPr txBox="1">
          <a:spLocks noChangeArrowheads="1"/>
        </xdr:cNvSpPr>
      </xdr:nvSpPr>
      <xdr:spPr bwMode="auto">
        <a:xfrm>
          <a:off x="828675" y="33813750"/>
          <a:ext cx="5086350" cy="5524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FF0000"/>
              </a:solidFill>
              <a:latin typeface="Arial"/>
              <a:cs typeface="Arial"/>
            </a:rPr>
            <a:t>Input Values</a:t>
          </a:r>
          <a:r>
            <a:rPr lang="en-US" sz="1000" b="0" i="0" u="none" strike="noStrike" baseline="0">
              <a:solidFill>
                <a:srgbClr val="000000"/>
              </a:solidFill>
              <a:latin typeface="Arial"/>
              <a:cs typeface="Arial"/>
            </a:rPr>
            <a:t> have been entered &gt; Pick </a:t>
          </a:r>
          <a:r>
            <a:rPr lang="en-US" sz="1000" b="1" i="0" u="none" strike="noStrike" baseline="0">
              <a:solidFill>
                <a:srgbClr val="000000"/>
              </a:solidFill>
              <a:latin typeface="Arial"/>
              <a:cs typeface="Arial"/>
            </a:rPr>
            <a:t>Yellow Cell</a:t>
          </a:r>
          <a:r>
            <a:rPr lang="en-US" sz="1000" b="0" i="0" u="none" strike="noStrike" baseline="0">
              <a:solidFill>
                <a:srgbClr val="000000"/>
              </a:solidFill>
              <a:latin typeface="Arial"/>
              <a:cs typeface="Arial"/>
            </a:rPr>
            <a:t> &gt; Tools &gt; Goal Seek &gt; To value &gt; Type the number above shown in the </a:t>
          </a:r>
          <a:r>
            <a:rPr lang="en-US" sz="1000" b="1" i="0" u="none" strike="noStrike" baseline="0">
              <a:solidFill>
                <a:srgbClr val="00FF00"/>
              </a:solidFill>
              <a:latin typeface="Arial"/>
              <a:cs typeface="Arial"/>
            </a:rPr>
            <a:t>Green Cell</a:t>
          </a:r>
          <a:r>
            <a:rPr lang="en-US" sz="1000" b="0" i="0" u="none" strike="noStrike" baseline="0">
              <a:solidFill>
                <a:srgbClr val="000000"/>
              </a:solidFill>
              <a:latin typeface="Arial"/>
              <a:cs typeface="Arial"/>
            </a:rPr>
            <a:t> followed by the, </a:t>
          </a:r>
          <a:r>
            <a:rPr lang="en-US" sz="1000" b="1" i="0" u="none" strike="noStrike" baseline="0">
              <a:solidFill>
                <a:srgbClr val="000000"/>
              </a:solidFill>
              <a:latin typeface="Arial"/>
              <a:cs typeface="Arial"/>
            </a:rPr>
            <a:t>% sign</a:t>
          </a:r>
          <a:r>
            <a:rPr lang="en-US" sz="1000" b="0" i="0" u="none" strike="noStrike" baseline="0">
              <a:solidFill>
                <a:srgbClr val="000000"/>
              </a:solidFill>
              <a:latin typeface="Arial"/>
              <a:cs typeface="Arial"/>
            </a:rPr>
            <a:t> in the </a:t>
          </a:r>
          <a:r>
            <a:rPr lang="en-US" sz="1000" b="1" i="0" u="none" strike="noStrike" baseline="0">
              <a:solidFill>
                <a:srgbClr val="000000"/>
              </a:solidFill>
              <a:latin typeface="Arial"/>
              <a:cs typeface="Arial"/>
            </a:rPr>
            <a:t>Yellow Cell</a:t>
          </a:r>
          <a:r>
            <a:rPr lang="en-US" sz="1000" b="0" i="0" u="none" strike="noStrike" baseline="0">
              <a:solidFill>
                <a:srgbClr val="000000"/>
              </a:solidFill>
              <a:latin typeface="Arial"/>
              <a:cs typeface="Arial"/>
            </a:rPr>
            <a:t> below &gt; By changing &gt; Pick </a:t>
          </a:r>
          <a:r>
            <a:rPr lang="en-US" sz="1000" b="1" i="0" u="none" strike="noStrike" baseline="0">
              <a:solidFill>
                <a:srgbClr val="00CCFF"/>
              </a:solidFill>
              <a:latin typeface="Arial"/>
              <a:cs typeface="Arial"/>
            </a:rPr>
            <a:t>Blue Cell</a:t>
          </a:r>
          <a:r>
            <a:rPr lang="en-US" sz="1000" b="0" i="0" u="none" strike="noStrike" baseline="0">
              <a:solidFill>
                <a:srgbClr val="000000"/>
              </a:solidFill>
              <a:latin typeface="Arial"/>
              <a:cs typeface="Arial"/>
            </a:rPr>
            <a:t> &gt; OK. </a:t>
          </a:r>
        </a:p>
      </xdr:txBody>
    </xdr:sp>
    <xdr:clientData/>
  </xdr:twoCellAnchor>
  <xdr:twoCellAnchor>
    <xdr:from>
      <xdr:col>1</xdr:col>
      <xdr:colOff>381000</xdr:colOff>
      <xdr:row>238</xdr:row>
      <xdr:rowOff>85725</xdr:rowOff>
    </xdr:from>
    <xdr:to>
      <xdr:col>7</xdr:col>
      <xdr:colOff>0</xdr:colOff>
      <xdr:row>243</xdr:row>
      <xdr:rowOff>123825</xdr:rowOff>
    </xdr:to>
    <xdr:sp macro="" textlink="">
      <xdr:nvSpPr>
        <xdr:cNvPr id="2058" name="Text Box 10"/>
        <xdr:cNvSpPr txBox="1">
          <a:spLocks noChangeArrowheads="1"/>
        </xdr:cNvSpPr>
      </xdr:nvSpPr>
      <xdr:spPr bwMode="auto">
        <a:xfrm>
          <a:off x="904875" y="39081075"/>
          <a:ext cx="5029200" cy="8477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Enter</a:t>
          </a:r>
          <a:r>
            <a:rPr lang="en-US" sz="1000" b="1" i="0" u="none" strike="noStrike" baseline="0">
              <a:solidFill>
                <a:srgbClr val="000000"/>
              </a:solidFill>
              <a:latin typeface="Arial"/>
              <a:cs typeface="Arial"/>
            </a:rPr>
            <a:t> </a:t>
          </a:r>
          <a:r>
            <a:rPr lang="en-US" sz="1000" b="1" i="0" u="none" strike="noStrike" baseline="0">
              <a:solidFill>
                <a:srgbClr val="FF0000"/>
              </a:solidFill>
              <a:latin typeface="Arial"/>
              <a:cs typeface="Arial"/>
            </a:rPr>
            <a:t>Input Values</a:t>
          </a:r>
          <a:r>
            <a:rPr lang="en-US" sz="1000" b="0" i="0" u="none" strike="noStrike" baseline="0">
              <a:solidFill>
                <a:srgbClr val="000000"/>
              </a:solidFill>
              <a:latin typeface="Arial"/>
              <a:cs typeface="Arial"/>
            </a:rPr>
            <a:t>  &gt; Pick </a:t>
          </a:r>
          <a:r>
            <a:rPr lang="en-US" sz="1000" b="1" i="0" u="none" strike="noStrike" baseline="0">
              <a:solidFill>
                <a:srgbClr val="000000"/>
              </a:solidFill>
              <a:latin typeface="Arial"/>
              <a:cs typeface="Arial"/>
            </a:rPr>
            <a:t>Yellow Cell</a:t>
          </a:r>
          <a:r>
            <a:rPr lang="en-US" sz="1000" b="0" i="0" u="none" strike="noStrike" baseline="0">
              <a:solidFill>
                <a:srgbClr val="000000"/>
              </a:solidFill>
              <a:latin typeface="Arial"/>
              <a:cs typeface="Arial"/>
            </a:rPr>
            <a:t> &gt; Tools &gt; Goal Seek &gt; To value &gt; Type the number above shown in the </a:t>
          </a:r>
          <a:r>
            <a:rPr lang="en-US" sz="1000" b="1" i="0" u="none" strike="noStrike" baseline="0">
              <a:solidFill>
                <a:srgbClr val="00FF00"/>
              </a:solidFill>
              <a:latin typeface="Arial"/>
              <a:cs typeface="Arial"/>
            </a:rPr>
            <a:t>Green Cell</a:t>
          </a:r>
          <a:r>
            <a:rPr lang="en-US" sz="1000" b="0" i="0" u="none" strike="noStrike" baseline="0">
              <a:solidFill>
                <a:srgbClr val="000000"/>
              </a:solidFill>
              <a:latin typeface="Arial"/>
              <a:cs typeface="Arial"/>
            </a:rPr>
            <a:t> followed by the, </a:t>
          </a:r>
          <a:r>
            <a:rPr lang="en-US" sz="1000" b="1" i="0" u="none" strike="noStrike" baseline="0">
              <a:solidFill>
                <a:srgbClr val="000000"/>
              </a:solidFill>
              <a:latin typeface="Arial"/>
              <a:cs typeface="Arial"/>
            </a:rPr>
            <a:t>%</a:t>
          </a: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sign</a:t>
          </a:r>
          <a:r>
            <a:rPr lang="en-US" sz="1000" b="0" i="0" u="none" strike="noStrike" baseline="0">
              <a:solidFill>
                <a:srgbClr val="000000"/>
              </a:solidFill>
              <a:latin typeface="Arial"/>
              <a:cs typeface="Arial"/>
            </a:rPr>
            <a:t> in the </a:t>
          </a:r>
          <a:r>
            <a:rPr lang="en-US" sz="1000" b="1" i="0" u="none" strike="noStrike" baseline="0">
              <a:solidFill>
                <a:srgbClr val="000000"/>
              </a:solidFill>
              <a:latin typeface="Arial"/>
              <a:cs typeface="Arial"/>
            </a:rPr>
            <a:t>Yellow Cell</a:t>
          </a:r>
          <a:r>
            <a:rPr lang="en-US" sz="1000" b="0" i="0" u="none" strike="noStrike" baseline="0">
              <a:solidFill>
                <a:srgbClr val="000000"/>
              </a:solidFill>
              <a:latin typeface="Arial"/>
              <a:cs typeface="Arial"/>
            </a:rPr>
            <a:t> below &gt; By changing &gt; Pick</a:t>
          </a:r>
          <a:r>
            <a:rPr lang="en-US" sz="1000" b="1" i="0" u="none" strike="noStrike" baseline="0">
              <a:solidFill>
                <a:srgbClr val="00CCFF"/>
              </a:solidFill>
              <a:latin typeface="Arial"/>
              <a:cs typeface="Arial"/>
            </a:rPr>
            <a:t> Blue Cell</a:t>
          </a:r>
          <a:r>
            <a:rPr lang="en-US" sz="1000" b="0" i="0" u="none" strike="noStrike" baseline="0">
              <a:solidFill>
                <a:srgbClr val="000000"/>
              </a:solidFill>
              <a:latin typeface="Arial"/>
              <a:cs typeface="Arial"/>
            </a:rPr>
            <a:t> &gt; OK.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See, "Goal Seek" in the Math Tools work sheet for more information.</a:t>
          </a:r>
        </a:p>
      </xdr:txBody>
    </xdr:sp>
    <xdr:clientData/>
  </xdr:twoCellAnchor>
  <xdr:twoCellAnchor editAs="oneCell">
    <xdr:from>
      <xdr:col>6</xdr:col>
      <xdr:colOff>0</xdr:colOff>
      <xdr:row>238</xdr:row>
      <xdr:rowOff>38100</xdr:rowOff>
    </xdr:from>
    <xdr:to>
      <xdr:col>6</xdr:col>
      <xdr:colOff>76200</xdr:colOff>
      <xdr:row>239</xdr:row>
      <xdr:rowOff>76200</xdr:rowOff>
    </xdr:to>
    <xdr:sp macro="" textlink="">
      <xdr:nvSpPr>
        <xdr:cNvPr id="2205" name="Text Box 11"/>
        <xdr:cNvSpPr txBox="1">
          <a:spLocks noChangeArrowheads="1"/>
        </xdr:cNvSpPr>
      </xdr:nvSpPr>
      <xdr:spPr bwMode="auto">
        <a:xfrm>
          <a:off x="5543550" y="390334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390525</xdr:colOff>
      <xdr:row>219</xdr:row>
      <xdr:rowOff>47625</xdr:rowOff>
    </xdr:from>
    <xdr:to>
      <xdr:col>6</xdr:col>
      <xdr:colOff>352425</xdr:colOff>
      <xdr:row>226</xdr:row>
      <xdr:rowOff>123825</xdr:rowOff>
    </xdr:to>
    <xdr:sp macro="" textlink="">
      <xdr:nvSpPr>
        <xdr:cNvPr id="2060" name="Text Box 12"/>
        <xdr:cNvSpPr txBox="1">
          <a:spLocks noChangeArrowheads="1"/>
        </xdr:cNvSpPr>
      </xdr:nvSpPr>
      <xdr:spPr bwMode="auto">
        <a:xfrm>
          <a:off x="914400" y="35909250"/>
          <a:ext cx="4981575" cy="12096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FF0000"/>
              </a:solidFill>
              <a:latin typeface="Arial"/>
              <a:cs typeface="Arial"/>
            </a:rPr>
            <a:t>PROBLEM:</a:t>
          </a:r>
          <a:r>
            <a:rPr lang="en-US" sz="1000" b="1" i="0" u="none" strike="noStrike" baseline="0">
              <a:solidFill>
                <a:srgbClr val="000000"/>
              </a:solidFill>
              <a:latin typeface="Arial"/>
              <a:cs typeface="Arial"/>
            </a:rPr>
            <a:t> SAMPLE MEAN CONFIDENCE INTERVAL CALCULATION</a:t>
          </a:r>
        </a:p>
        <a:p>
          <a:pPr algn="l" rtl="0">
            <a:defRPr sz="1000"/>
          </a:pPr>
          <a:r>
            <a:rPr lang="en-US" sz="1000" b="1" i="0" u="none" strike="noStrike" baseline="0">
              <a:solidFill>
                <a:srgbClr val="000000"/>
              </a:solidFill>
              <a:latin typeface="Arial"/>
              <a:cs typeface="Arial"/>
            </a:rPr>
            <a:t>Find the Z-Score for a confidence interval of 95% for the total population mean given the data below.</a:t>
          </a: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Input values for a new problem below and calculate the confidence interval. </a:t>
          </a:r>
        </a:p>
        <a:p>
          <a:pPr algn="l" rtl="0">
            <a:defRPr sz="1000"/>
          </a:pPr>
          <a:r>
            <a:rPr lang="en-US" sz="1000" b="1" i="0" u="none" strike="noStrike" baseline="0">
              <a:solidFill>
                <a:srgbClr val="000000"/>
              </a:solidFill>
              <a:latin typeface="Arial"/>
              <a:cs typeface="Arial"/>
            </a:rPr>
            <a:t>                                        LARGE SAMPLE &gt; 30 VALUES</a:t>
          </a: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1</xdr:col>
      <xdr:colOff>371475</xdr:colOff>
      <xdr:row>186</xdr:row>
      <xdr:rowOff>57150</xdr:rowOff>
    </xdr:from>
    <xdr:to>
      <xdr:col>7</xdr:col>
      <xdr:colOff>9525</xdr:colOff>
      <xdr:row>190</xdr:row>
      <xdr:rowOff>123825</xdr:rowOff>
    </xdr:to>
    <xdr:sp macro="" textlink="">
      <xdr:nvSpPr>
        <xdr:cNvPr id="2061" name="Text Box 13"/>
        <xdr:cNvSpPr txBox="1">
          <a:spLocks noChangeArrowheads="1"/>
        </xdr:cNvSpPr>
      </xdr:nvSpPr>
      <xdr:spPr bwMode="auto">
        <a:xfrm>
          <a:off x="895350" y="30499050"/>
          <a:ext cx="5048250" cy="7143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FF0000"/>
              </a:solidFill>
              <a:latin typeface="Arial"/>
              <a:cs typeface="Arial"/>
            </a:rPr>
            <a:t>EXAMPLE:</a:t>
          </a:r>
          <a:r>
            <a:rPr lang="en-US" sz="1000" b="1" i="0" u="none" strike="noStrike" baseline="0">
              <a:solidFill>
                <a:srgbClr val="000000"/>
              </a:solidFill>
              <a:latin typeface="Arial"/>
              <a:cs typeface="Arial"/>
            </a:rPr>
            <a:t> SAMPLE MEAN CONFIDENCE INTERVAL CALCULATION</a:t>
          </a:r>
        </a:p>
        <a:p>
          <a:pPr algn="l" rtl="0">
            <a:defRPr sz="1000"/>
          </a:pPr>
          <a:r>
            <a:rPr lang="en-US" sz="1000" b="1" i="0" u="none" strike="noStrike" baseline="0">
              <a:solidFill>
                <a:srgbClr val="000000"/>
              </a:solidFill>
              <a:latin typeface="Arial"/>
              <a:cs typeface="Arial"/>
            </a:rPr>
            <a:t>                                          LARGE SAMPLE &gt; 30 VALUES</a:t>
          </a:r>
        </a:p>
        <a:p>
          <a:pPr algn="l" rtl="0">
            <a:defRPr sz="1000"/>
          </a:pPr>
          <a:r>
            <a:rPr lang="en-US" sz="1000" b="1" i="0" u="none" strike="noStrike" baseline="0">
              <a:solidFill>
                <a:srgbClr val="000000"/>
              </a:solidFill>
              <a:latin typeface="Arial"/>
              <a:cs typeface="Arial"/>
            </a:rPr>
            <a:t>Find the Z-Score for a confidence interval of CI for the total population mean given the sample data below using "Goal Seek".</a:t>
          </a: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1</xdr:col>
      <xdr:colOff>323850</xdr:colOff>
      <xdr:row>282</xdr:row>
      <xdr:rowOff>38100</xdr:rowOff>
    </xdr:from>
    <xdr:to>
      <xdr:col>7</xdr:col>
      <xdr:colOff>19050</xdr:colOff>
      <xdr:row>302</xdr:row>
      <xdr:rowOff>114300</xdr:rowOff>
    </xdr:to>
    <xdr:sp macro="" textlink="">
      <xdr:nvSpPr>
        <xdr:cNvPr id="2062" name="Text Box 14"/>
        <xdr:cNvSpPr txBox="1">
          <a:spLocks noChangeArrowheads="1"/>
        </xdr:cNvSpPr>
      </xdr:nvSpPr>
      <xdr:spPr bwMode="auto">
        <a:xfrm>
          <a:off x="847725" y="46196250"/>
          <a:ext cx="5105400" cy="3314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CONFIDENCE INTERVAL, CI FOR THE POPULATION MEAN</a:t>
          </a:r>
        </a:p>
        <a:p>
          <a:pPr algn="l" rtl="0">
            <a:defRPr sz="1000"/>
          </a:pPr>
          <a:r>
            <a:rPr lang="en-US" sz="1000" b="1" i="0" u="none" strike="noStrike" baseline="0">
              <a:solidFill>
                <a:srgbClr val="000000"/>
              </a:solidFill>
              <a:latin typeface="Arial"/>
              <a:cs typeface="Arial"/>
            </a:rPr>
            <a:t>                              </a:t>
          </a:r>
          <a:r>
            <a:rPr lang="en-US" sz="1000" b="1" i="0" u="sng" strike="noStrike" baseline="0">
              <a:solidFill>
                <a:srgbClr val="000000"/>
              </a:solidFill>
              <a:latin typeface="Arial"/>
              <a:cs typeface="Arial"/>
            </a:rPr>
            <a:t>SMALL SAMPLES</a:t>
          </a:r>
          <a:endParaRPr lang="en-US" sz="1000" b="1"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 </a:t>
          </a:r>
          <a:r>
            <a:rPr lang="en-US" sz="1000" b="1" i="0" u="none" strike="noStrike" baseline="0">
              <a:solidFill>
                <a:srgbClr val="000000"/>
              </a:solidFill>
              <a:latin typeface="Arial"/>
              <a:cs typeface="Arial"/>
            </a:rPr>
            <a:t>t</a:t>
          </a:r>
          <a:r>
            <a:rPr lang="en-US" sz="1000" b="0" i="0" u="none" strike="noStrike" baseline="0">
              <a:solidFill>
                <a:srgbClr val="000000"/>
              </a:solidFill>
              <a:latin typeface="Arial"/>
              <a:cs typeface="Arial"/>
            </a:rPr>
            <a:t> probability distribution, above is used in place of the normal probability distribution in many small sample size statistical applications. When the number of sample values is more than 30, the </a:t>
          </a:r>
          <a:r>
            <a:rPr lang="en-US" sz="1000" b="1" i="0" u="none" strike="noStrike" baseline="0">
              <a:solidFill>
                <a:srgbClr val="000000"/>
              </a:solidFill>
              <a:latin typeface="Arial"/>
              <a:cs typeface="Arial"/>
            </a:rPr>
            <a:t>t </a:t>
          </a:r>
          <a:r>
            <a:rPr lang="en-US" sz="1000" b="0" i="0" u="none" strike="noStrike" baseline="0">
              <a:solidFill>
                <a:srgbClr val="000000"/>
              </a:solidFill>
              <a:latin typeface="Arial"/>
              <a:cs typeface="Arial"/>
            </a:rPr>
            <a:t> distribution approximates the total population normal distribution </a:t>
          </a:r>
          <a:r>
            <a:rPr lang="en-US" sz="1000" b="1" i="0" u="none" strike="noStrike" baseline="0">
              <a:solidFill>
                <a:srgbClr val="000000"/>
              </a:solidFill>
              <a:latin typeface="Arial"/>
              <a:cs typeface="Arial"/>
            </a:rPr>
            <a:t>Z</a:t>
          </a:r>
          <a:r>
            <a:rPr lang="en-US" sz="1000" b="0" i="0" u="none" strike="noStrike" baseline="0">
              <a:solidFill>
                <a:srgbClr val="000000"/>
              </a:solidFill>
              <a:latin typeface="Arial"/>
              <a:cs typeface="Arial"/>
            </a:rPr>
            <a: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Number of sample values = </a:t>
          </a:r>
          <a:r>
            <a:rPr lang="en-US" sz="1000" b="1" i="0" u="none" strike="noStrike" baseline="0">
              <a:solidFill>
                <a:srgbClr val="000000"/>
              </a:solidFill>
              <a:latin typeface="Arial"/>
              <a:cs typeface="Arial"/>
            </a:rPr>
            <a:t>n</a:t>
          </a: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Small sample size, </a:t>
          </a:r>
          <a:r>
            <a:rPr lang="en-US" sz="1000" b="1" i="0" u="none" strike="noStrike" baseline="0">
              <a:solidFill>
                <a:srgbClr val="000000"/>
              </a:solidFill>
              <a:latin typeface="Arial"/>
              <a:cs typeface="Arial"/>
            </a:rPr>
            <a:t>n &lt; 30</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Degrees of freedom, </a:t>
          </a:r>
          <a:r>
            <a:rPr lang="en-US" sz="1000" b="1" i="0" u="none" strike="noStrike" baseline="0">
              <a:solidFill>
                <a:srgbClr val="000000"/>
              </a:solidFill>
              <a:latin typeface="Arial"/>
              <a:cs typeface="Arial"/>
            </a:rPr>
            <a:t>df = n - 1</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There is a </a:t>
          </a:r>
          <a:r>
            <a:rPr lang="en-US" sz="1000" b="1" i="0" u="none" strike="noStrike" baseline="0">
              <a:solidFill>
                <a:srgbClr val="000000"/>
              </a:solidFill>
              <a:latin typeface="Arial"/>
              <a:cs typeface="Arial"/>
            </a:rPr>
            <a:t>t </a:t>
          </a:r>
          <a:r>
            <a:rPr lang="en-US" sz="1000" b="0" i="0" u="none" strike="noStrike" baseline="0">
              <a:solidFill>
                <a:srgbClr val="000000"/>
              </a:solidFill>
              <a:latin typeface="Arial"/>
              <a:cs typeface="Arial"/>
            </a:rPr>
            <a:t>distribution for each degree of freedom, and the area under each </a:t>
          </a:r>
          <a:r>
            <a:rPr lang="en-US" sz="1000" b="1" i="0" u="none" strike="noStrike" baseline="0">
              <a:solidFill>
                <a:srgbClr val="000000"/>
              </a:solidFill>
              <a:latin typeface="Arial"/>
              <a:cs typeface="Arial"/>
            </a:rPr>
            <a:t>t </a:t>
          </a:r>
          <a:r>
            <a:rPr lang="en-US" sz="1000" b="0" i="0" u="none" strike="noStrike" baseline="0">
              <a:solidFill>
                <a:srgbClr val="000000"/>
              </a:solidFill>
              <a:latin typeface="Arial"/>
              <a:cs typeface="Arial"/>
            </a:rPr>
            <a:t>curve is 1.00.</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When the number of sample values, </a:t>
          </a:r>
          <a:r>
            <a:rPr lang="en-US" sz="1000" b="1" i="0" u="none" strike="noStrike" baseline="0">
              <a:solidFill>
                <a:srgbClr val="000000"/>
              </a:solidFill>
              <a:latin typeface="Arial"/>
              <a:cs typeface="Arial"/>
            </a:rPr>
            <a:t>n</a:t>
          </a:r>
          <a:r>
            <a:rPr lang="en-US" sz="1000" b="0" i="0" u="none" strike="noStrike" baseline="0">
              <a:solidFill>
                <a:srgbClr val="000000"/>
              </a:solidFill>
              <a:latin typeface="Arial"/>
              <a:cs typeface="Arial"/>
            </a:rPr>
            <a:t> is less than 30, the estimated sample deviation, </a:t>
          </a:r>
          <a:r>
            <a:rPr lang="en-US" sz="1000" b="1" i="0" u="none" strike="noStrike" baseline="0">
              <a:solidFill>
                <a:srgbClr val="000000"/>
              </a:solidFill>
              <a:latin typeface="Arial"/>
              <a:cs typeface="Arial"/>
            </a:rPr>
            <a:t>S</a:t>
          </a:r>
          <a:r>
            <a:rPr lang="en-US" sz="1000" b="0" i="0" u="none" strike="noStrike" baseline="0">
              <a:solidFill>
                <a:srgbClr val="000000"/>
              </a:solidFill>
              <a:latin typeface="Arial"/>
              <a:cs typeface="Arial"/>
            </a:rPr>
            <a:t> may be calculated from the standard deviation, Sigma,</a:t>
          </a:r>
          <a:r>
            <a:rPr lang="en-US" sz="1000" b="1" i="0" u="none" strike="noStrike" baseline="0">
              <a:solidFill>
                <a:srgbClr val="000000"/>
              </a:solidFill>
              <a:latin typeface="Arial"/>
              <a:cs typeface="Arial"/>
            </a:rPr>
            <a:t> </a:t>
          </a:r>
          <a:r>
            <a:rPr lang="el-GR" sz="1000" b="1" i="0" u="none" strike="noStrike" baseline="0">
              <a:solidFill>
                <a:srgbClr val="000000"/>
              </a:solidFill>
              <a:latin typeface="Arial"/>
              <a:cs typeface="Arial"/>
            </a:rPr>
            <a:t>σ </a:t>
          </a:r>
          <a:r>
            <a:rPr lang="en-US" sz="1000" b="0" i="0" u="none" strike="noStrike" baseline="0">
              <a:solidFill>
                <a:srgbClr val="000000"/>
              </a:solidFill>
              <a:latin typeface="Arial"/>
              <a:cs typeface="Arial"/>
            </a:rPr>
            <a:t>and the sample size, </a:t>
          </a:r>
          <a:r>
            <a:rPr lang="en-US" sz="1000" b="1" i="0" u="none" strike="noStrike" baseline="0">
              <a:solidFill>
                <a:srgbClr val="000000"/>
              </a:solidFill>
              <a:latin typeface="Arial"/>
              <a:cs typeface="Arial"/>
            </a:rPr>
            <a:t>n</a:t>
          </a:r>
          <a:r>
            <a:rPr lang="en-US" sz="1000" b="0" i="0" u="none" strike="noStrike" baseline="0">
              <a:solidFill>
                <a:srgbClr val="000000"/>
              </a:solidFill>
              <a:latin typeface="Arial"/>
              <a:cs typeface="Arial"/>
            </a:rPr>
            <a:t>.</a:t>
          </a:r>
        </a:p>
        <a:p>
          <a:pPr algn="l" rtl="0">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S = </a:t>
          </a:r>
          <a:r>
            <a:rPr lang="el-GR" sz="1000" b="1" i="0" u="none" strike="noStrike" baseline="0">
              <a:solidFill>
                <a:srgbClr val="000000"/>
              </a:solidFill>
              <a:latin typeface="Arial"/>
              <a:cs typeface="Arial"/>
            </a:rPr>
            <a:t>σ / √ </a:t>
          </a:r>
          <a:r>
            <a:rPr lang="en-US" sz="1000" b="1" i="0" u="none" strike="noStrike" baseline="0">
              <a:solidFill>
                <a:srgbClr val="000000"/>
              </a:solidFill>
              <a:latin typeface="Arial"/>
              <a:cs typeface="Arial"/>
            </a:rPr>
            <a:t>n</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p>
      </xdr:txBody>
    </xdr:sp>
    <xdr:clientData/>
  </xdr:twoCellAnchor>
  <xdr:twoCellAnchor>
    <xdr:from>
      <xdr:col>1</xdr:col>
      <xdr:colOff>304800</xdr:colOff>
      <xdr:row>308</xdr:row>
      <xdr:rowOff>152400</xdr:rowOff>
    </xdr:from>
    <xdr:to>
      <xdr:col>7</xdr:col>
      <xdr:colOff>0</xdr:colOff>
      <xdr:row>313</xdr:row>
      <xdr:rowOff>28575</xdr:rowOff>
    </xdr:to>
    <xdr:sp macro="" textlink="">
      <xdr:nvSpPr>
        <xdr:cNvPr id="2065" name="Text Box 17"/>
        <xdr:cNvSpPr txBox="1">
          <a:spLocks noChangeArrowheads="1"/>
        </xdr:cNvSpPr>
      </xdr:nvSpPr>
      <xdr:spPr bwMode="auto">
        <a:xfrm>
          <a:off x="828675" y="50520600"/>
          <a:ext cx="5105400" cy="723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When the number of sample values </a:t>
          </a:r>
          <a:r>
            <a:rPr lang="en-US" sz="1000" b="1" i="0" u="none" strike="noStrike" baseline="0">
              <a:solidFill>
                <a:srgbClr val="000000"/>
              </a:solidFill>
              <a:latin typeface="Arial"/>
              <a:cs typeface="Arial"/>
            </a:rPr>
            <a:t>n</a:t>
          </a:r>
          <a:r>
            <a:rPr lang="en-US" sz="1000" b="0" i="0" u="none" strike="noStrike" baseline="0">
              <a:solidFill>
                <a:srgbClr val="000000"/>
              </a:solidFill>
              <a:latin typeface="Arial"/>
              <a:cs typeface="Arial"/>
            </a:rPr>
            <a:t> is less than 30, the estimated sample deviation, </a:t>
          </a:r>
          <a:r>
            <a:rPr lang="en-US" sz="1000" b="1" i="0" u="none" strike="noStrike" baseline="0">
              <a:solidFill>
                <a:srgbClr val="000000"/>
              </a:solidFill>
              <a:latin typeface="Arial"/>
              <a:cs typeface="Arial"/>
            </a:rPr>
            <a:t>S</a:t>
          </a:r>
          <a:r>
            <a:rPr lang="en-US" sz="1000" b="0" i="0" u="none" strike="noStrike" baseline="0">
              <a:solidFill>
                <a:srgbClr val="000000"/>
              </a:solidFill>
              <a:latin typeface="Arial"/>
              <a:cs typeface="Arial"/>
            </a:rPr>
            <a:t> may be calculated from the degrees of freedom, </a:t>
          </a:r>
          <a:r>
            <a:rPr lang="en-US" sz="1000" b="1" i="0" u="none" strike="noStrike" baseline="0">
              <a:solidFill>
                <a:srgbClr val="000000"/>
              </a:solidFill>
              <a:latin typeface="Arial"/>
              <a:cs typeface="Arial"/>
            </a:rPr>
            <a:t>df</a:t>
          </a:r>
          <a:r>
            <a:rPr lang="en-US" sz="1000" b="0" i="0" u="none" strike="noStrike" baseline="0">
              <a:solidFill>
                <a:srgbClr val="000000"/>
              </a:solidFill>
              <a:latin typeface="Arial"/>
              <a:cs typeface="Arial"/>
            </a:rPr>
            <a:t> and the sample size, </a:t>
          </a:r>
          <a:r>
            <a:rPr lang="en-US" sz="1000" b="1" i="0" u="none" strike="noStrike" baseline="0">
              <a:solidFill>
                <a:srgbClr val="000000"/>
              </a:solidFill>
              <a:latin typeface="Arial"/>
              <a:cs typeface="Arial"/>
            </a:rPr>
            <a:t>n</a:t>
          </a:r>
          <a:r>
            <a:rPr lang="en-US" sz="1000" b="0" i="0" u="none" strike="noStrike" baseline="0">
              <a:solidFill>
                <a:srgbClr val="000000"/>
              </a:solidFill>
              <a:latin typeface="Arial"/>
              <a:cs typeface="Arial"/>
            </a:rPr>
            <a:t>.</a:t>
          </a:r>
        </a:p>
        <a:p>
          <a:pPr algn="l" rtl="0">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      S = √(df / df - 2)</a:t>
          </a:r>
        </a:p>
      </xdr:txBody>
    </xdr:sp>
    <xdr:clientData/>
  </xdr:twoCellAnchor>
  <xdr:twoCellAnchor>
    <xdr:from>
      <xdr:col>1</xdr:col>
      <xdr:colOff>323850</xdr:colOff>
      <xdr:row>323</xdr:row>
      <xdr:rowOff>0</xdr:rowOff>
    </xdr:from>
    <xdr:to>
      <xdr:col>7</xdr:col>
      <xdr:colOff>19050</xdr:colOff>
      <xdr:row>332</xdr:row>
      <xdr:rowOff>133350</xdr:rowOff>
    </xdr:to>
    <xdr:sp macro="" textlink="">
      <xdr:nvSpPr>
        <xdr:cNvPr id="2068" name="Text Box 20"/>
        <xdr:cNvSpPr txBox="1">
          <a:spLocks noChangeArrowheads="1"/>
        </xdr:cNvSpPr>
      </xdr:nvSpPr>
      <xdr:spPr bwMode="auto">
        <a:xfrm>
          <a:off x="847725" y="52920900"/>
          <a:ext cx="5105400" cy="15906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EXAMPLE; t-TEST </a:t>
          </a:r>
        </a:p>
        <a:p>
          <a:pPr algn="l" rtl="0">
            <a:defRPr sz="1000"/>
          </a:pPr>
          <a:r>
            <a:rPr lang="en-US" sz="1000" b="0" i="0" u="none" strike="noStrike" baseline="0">
              <a:solidFill>
                <a:srgbClr val="000000"/>
              </a:solidFill>
              <a:latin typeface="Arial"/>
              <a:cs typeface="Arial"/>
            </a:rPr>
            <a:t>The t-Test also called the Student t-Test was originated by Ronald A Fisher who used the name "Student".</a:t>
          </a:r>
          <a:r>
            <a:rPr lang="en-US" sz="1000" b="1" i="0" u="none" strike="noStrike" baseline="0">
              <a:solidFill>
                <a:srgbClr val="000000"/>
              </a:solidFill>
              <a:latin typeface="Arial"/>
              <a:cs typeface="Arial"/>
            </a:rPr>
            <a:t> </a:t>
          </a:r>
          <a:r>
            <a:rPr lang="en-US" sz="1000" b="0" i="0" u="none" strike="noStrike" baseline="0">
              <a:solidFill>
                <a:srgbClr val="000000"/>
              </a:solidFill>
              <a:latin typeface="Arial"/>
              <a:cs typeface="Arial"/>
            </a:rPr>
            <a:t>The t-Test determines if the </a:t>
          </a:r>
          <a:r>
            <a:rPr lang="en-US" sz="1000" b="0" i="0" u="sng" strike="noStrike" baseline="0">
              <a:solidFill>
                <a:srgbClr val="000000"/>
              </a:solidFill>
              <a:latin typeface="Arial"/>
              <a:cs typeface="Arial"/>
            </a:rPr>
            <a:t>difference between the means</a:t>
          </a:r>
          <a:r>
            <a:rPr lang="en-US" sz="1000" b="0" i="0" u="none" strike="noStrike" baseline="0">
              <a:solidFill>
                <a:srgbClr val="000000"/>
              </a:solidFill>
              <a:latin typeface="Arial"/>
              <a:cs typeface="Arial"/>
            </a:rPr>
            <a:t> of two sets of data is statistically significant.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Typical </a:t>
          </a:r>
          <a:r>
            <a:rPr lang="en-US" sz="1000" b="1" i="0" u="none" strike="noStrike" baseline="0">
              <a:solidFill>
                <a:srgbClr val="000000"/>
              </a:solidFill>
              <a:latin typeface="Arial"/>
              <a:cs typeface="Arial"/>
            </a:rPr>
            <a:t>t-Tests: </a:t>
          </a:r>
        </a:p>
        <a:p>
          <a:pPr algn="l" rtl="0">
            <a:defRPr sz="1000"/>
          </a:pPr>
          <a:r>
            <a:rPr lang="en-US" sz="1000" b="1" i="0" u="none" strike="noStrike" baseline="0">
              <a:solidFill>
                <a:srgbClr val="000000"/>
              </a:solidFill>
              <a:latin typeface="Arial"/>
              <a:cs typeface="Arial"/>
            </a:rPr>
            <a:t>a. </a:t>
          </a:r>
          <a:r>
            <a:rPr lang="en-US" sz="1000" b="0" i="0" u="none" strike="noStrike" baseline="0">
              <a:solidFill>
                <a:srgbClr val="000000"/>
              </a:solidFill>
              <a:latin typeface="Arial"/>
              <a:cs typeface="Arial"/>
            </a:rPr>
            <a:t>Variations in a part dimension machined by two different milling machines.</a:t>
          </a:r>
        </a:p>
        <a:p>
          <a:pPr algn="l" rtl="0">
            <a:defRPr sz="1000"/>
          </a:pPr>
          <a:endParaRPr lang="en-US" sz="1000" b="0"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1</xdr:col>
      <xdr:colOff>19050</xdr:colOff>
      <xdr:row>653</xdr:row>
      <xdr:rowOff>76200</xdr:rowOff>
    </xdr:from>
    <xdr:to>
      <xdr:col>7</xdr:col>
      <xdr:colOff>457200</xdr:colOff>
      <xdr:row>662</xdr:row>
      <xdr:rowOff>38100</xdr:rowOff>
    </xdr:to>
    <xdr:sp macro="" textlink="">
      <xdr:nvSpPr>
        <xdr:cNvPr id="2070" name="Text Box 22"/>
        <xdr:cNvSpPr txBox="1">
          <a:spLocks noChangeArrowheads="1"/>
        </xdr:cNvSpPr>
      </xdr:nvSpPr>
      <xdr:spPr bwMode="auto">
        <a:xfrm>
          <a:off x="542925" y="106756200"/>
          <a:ext cx="5848350" cy="1419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en-US" sz="1000" b="0" i="0" u="none" strike="noStrike" baseline="0">
              <a:solidFill>
                <a:srgbClr val="000000"/>
              </a:solidFill>
              <a:latin typeface="Arial"/>
              <a:cs typeface="Arial"/>
            </a:rPr>
            <a:t>About the t-Test: Two-Sample Assuming Equal Variances dialog box</a:t>
          </a:r>
        </a:p>
        <a:p>
          <a:pPr algn="l" rtl="0">
            <a:lnSpc>
              <a:spcPts val="1100"/>
            </a:lnSpc>
            <a:defRPr sz="1000"/>
          </a:pPr>
          <a:r>
            <a:rPr lang="en-US" sz="1000" b="0" i="0" u="none" strike="noStrike" baseline="0">
              <a:solidFill>
                <a:srgbClr val="000000"/>
              </a:solidFill>
              <a:latin typeface="Arial"/>
              <a:cs typeface="Arial"/>
            </a:rPr>
            <a:t>Variable 1 Range</a:t>
          </a:r>
        </a:p>
        <a:p>
          <a:pPr algn="l" rtl="0">
            <a:lnSpc>
              <a:spcPts val="1000"/>
            </a:lnSpc>
            <a:defRPr sz="1000"/>
          </a:pPr>
          <a:r>
            <a:rPr lang="en-US" sz="1000" b="0" i="0" u="none" strike="noStrike" baseline="0">
              <a:solidFill>
                <a:srgbClr val="000000"/>
              </a:solidFill>
              <a:latin typeface="Arial"/>
              <a:cs typeface="Arial"/>
            </a:rPr>
            <a:t>Enter the cell reference for the first range of data you want to analyze. The range must consist of a single column or row of data.</a:t>
          </a: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Variable 2 Range</a:t>
          </a:r>
        </a:p>
        <a:p>
          <a:pPr algn="l" rtl="0">
            <a:lnSpc>
              <a:spcPts val="1000"/>
            </a:lnSpc>
            <a:defRPr sz="1000"/>
          </a:pPr>
          <a:r>
            <a:rPr lang="en-US" sz="1000" b="0" i="0" u="none" strike="noStrike" baseline="0">
              <a:solidFill>
                <a:srgbClr val="000000"/>
              </a:solidFill>
              <a:latin typeface="Arial"/>
              <a:cs typeface="Arial"/>
            </a:rPr>
            <a:t>Enter the cell reference for the second range of data you want to analyze. The range must consist of a single column or row of data.</a:t>
          </a: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endParaRPr lang="en-US" sz="1000" b="0" i="0" u="none" strike="noStrike" baseline="0">
            <a:solidFill>
              <a:srgbClr val="000000"/>
            </a:solidFill>
            <a:latin typeface="Arial"/>
            <a:cs typeface="Arial"/>
          </a:endParaRPr>
        </a:p>
        <a:p>
          <a:pPr algn="l" rtl="0">
            <a:lnSpc>
              <a:spcPts val="1000"/>
            </a:lnSpc>
            <a:defRPr sz="1000"/>
          </a:pPr>
          <a:endParaRPr lang="en-US" sz="1000" b="0" i="0" u="none" strike="noStrike" baseline="0">
            <a:solidFill>
              <a:srgbClr val="000000"/>
            </a:solidFill>
            <a:latin typeface="Arial"/>
            <a:cs typeface="Arial"/>
          </a:endParaRPr>
        </a:p>
      </xdr:txBody>
    </xdr:sp>
    <xdr:clientData/>
  </xdr:twoCellAnchor>
  <xdr:twoCellAnchor editAs="oneCell">
    <xdr:from>
      <xdr:col>1</xdr:col>
      <xdr:colOff>933450</xdr:colOff>
      <xdr:row>259</xdr:row>
      <xdr:rowOff>76200</xdr:rowOff>
    </xdr:from>
    <xdr:to>
      <xdr:col>4</xdr:col>
      <xdr:colOff>752475</xdr:colOff>
      <xdr:row>274</xdr:row>
      <xdr:rowOff>19050</xdr:rowOff>
    </xdr:to>
    <xdr:pic>
      <xdr:nvPicPr>
        <xdr:cNvPr id="2212" name="Picture 25" descr="t DIS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7325" y="42491025"/>
          <a:ext cx="3067050"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376</xdr:row>
      <xdr:rowOff>9525</xdr:rowOff>
    </xdr:from>
    <xdr:to>
      <xdr:col>7</xdr:col>
      <xdr:colOff>457200</xdr:colOff>
      <xdr:row>387</xdr:row>
      <xdr:rowOff>123825</xdr:rowOff>
    </xdr:to>
    <xdr:sp macro="" textlink="">
      <xdr:nvSpPr>
        <xdr:cNvPr id="2074" name="Text Box 26"/>
        <xdr:cNvSpPr txBox="1">
          <a:spLocks noChangeArrowheads="1"/>
        </xdr:cNvSpPr>
      </xdr:nvSpPr>
      <xdr:spPr bwMode="auto">
        <a:xfrm>
          <a:off x="523875" y="61674375"/>
          <a:ext cx="5867400" cy="18954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FF0000"/>
              </a:solidFill>
              <a:latin typeface="Arial"/>
              <a:cs typeface="Arial"/>
            </a:rPr>
            <a:t>PROBLEM:</a:t>
          </a:r>
          <a:r>
            <a:rPr lang="en-US" sz="1000" b="1" i="0" u="none" strike="noStrike" baseline="0">
              <a:solidFill>
                <a:srgbClr val="000000"/>
              </a:solidFill>
              <a:latin typeface="Arial"/>
              <a:cs typeface="Arial"/>
            </a:rPr>
            <a:t> t-TEST </a:t>
          </a:r>
        </a:p>
        <a:p>
          <a:pPr algn="l" rtl="0">
            <a:defRPr sz="1000"/>
          </a:pPr>
          <a:r>
            <a:rPr lang="en-US" sz="1000" b="0" i="0" u="none" strike="noStrike" baseline="0">
              <a:solidFill>
                <a:srgbClr val="000000"/>
              </a:solidFill>
              <a:latin typeface="Arial"/>
              <a:cs typeface="Arial"/>
            </a:rPr>
            <a:t>Enter 5 to 15 values for your: Two-Sample Assuming Equal Variances t-Test.</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Tools &gt; Add-Ins &gt; Analysis ToolPak. </a:t>
          </a:r>
        </a:p>
        <a:p>
          <a:pPr algn="l" rtl="0">
            <a:defRPr sz="1000"/>
          </a:pPr>
          <a:r>
            <a:rPr lang="en-US" sz="1000" b="1" i="0" u="none" strike="noStrike" baseline="0">
              <a:solidFill>
                <a:srgbClr val="000000"/>
              </a:solidFill>
              <a:latin typeface="Arial"/>
              <a:cs typeface="Arial"/>
            </a:rPr>
            <a:t>Select the yellow cell below &gt; press the "delete" key to clear this cell &gt; Tools &gt; Data Analysis… &gt;  ToolPak &gt; t-Test: Two-Samples Assuming Unequal Variances &gt; </a:t>
          </a:r>
        </a:p>
        <a:p>
          <a:pPr algn="l" rtl="0">
            <a:defRPr sz="1000"/>
          </a:pPr>
          <a:r>
            <a:rPr lang="en-US" sz="1000" b="1" i="0" u="none" strike="noStrike" baseline="0">
              <a:solidFill>
                <a:srgbClr val="000000"/>
              </a:solidFill>
              <a:latin typeface="Arial"/>
              <a:cs typeface="Arial"/>
            </a:rPr>
            <a:t>               Variable 1 Range: [ $G$310:$G$324 ]</a:t>
          </a:r>
        </a:p>
        <a:p>
          <a:pPr algn="l" rtl="0">
            <a:defRPr sz="1000"/>
          </a:pPr>
          <a:r>
            <a:rPr lang="en-US" sz="1000" b="1" i="0" u="none" strike="noStrike" baseline="0">
              <a:solidFill>
                <a:srgbClr val="000000"/>
              </a:solidFill>
              <a:latin typeface="Arial"/>
              <a:cs typeface="Arial"/>
            </a:rPr>
            <a:t>               Variable 2 Range: [ $H$310:$H$324 ]</a:t>
          </a:r>
        </a:p>
        <a:p>
          <a:pPr algn="l" rtl="0">
            <a:defRPr sz="1000"/>
          </a:pPr>
          <a:endParaRPr lang="en-US" sz="1000" b="1" i="0" u="none" strike="noStrike" baseline="0">
            <a:solidFill>
              <a:srgbClr val="000000"/>
            </a:solidFill>
            <a:latin typeface="Arial"/>
            <a:cs typeface="Arial"/>
          </a:endParaRPr>
        </a:p>
        <a:p>
          <a:pPr algn="l" rtl="0">
            <a:defRPr sz="1000"/>
          </a:pPr>
          <a:r>
            <a:rPr lang="el-GR" sz="1000" b="1" i="0" u="none" strike="noStrike" baseline="0">
              <a:solidFill>
                <a:srgbClr val="000000"/>
              </a:solidFill>
              <a:latin typeface="Arial"/>
              <a:cs typeface="Arial"/>
            </a:rPr>
            <a:t>Θ </a:t>
          </a:r>
          <a:r>
            <a:rPr lang="en-US" sz="1000" b="1" i="0" u="none" strike="noStrike" baseline="0">
              <a:solidFill>
                <a:srgbClr val="000000"/>
              </a:solidFill>
              <a:latin typeface="Arial"/>
              <a:cs typeface="Arial"/>
            </a:rPr>
            <a:t>Output Range &gt; Pick the yellow cell below. Excel will select the range.</a:t>
          </a:r>
        </a:p>
      </xdr:txBody>
    </xdr:sp>
    <xdr:clientData/>
  </xdr:twoCellAnchor>
  <xdr:twoCellAnchor>
    <xdr:from>
      <xdr:col>1</xdr:col>
      <xdr:colOff>276225</xdr:colOff>
      <xdr:row>411</xdr:row>
      <xdr:rowOff>114300</xdr:rowOff>
    </xdr:from>
    <xdr:to>
      <xdr:col>6</xdr:col>
      <xdr:colOff>381000</xdr:colOff>
      <xdr:row>427</xdr:row>
      <xdr:rowOff>85725</xdr:rowOff>
    </xdr:to>
    <xdr:sp macro="" textlink="">
      <xdr:nvSpPr>
        <xdr:cNvPr id="2075" name="Text Box 27"/>
        <xdr:cNvSpPr txBox="1">
          <a:spLocks noChangeArrowheads="1"/>
        </xdr:cNvSpPr>
      </xdr:nvSpPr>
      <xdr:spPr bwMode="auto">
        <a:xfrm>
          <a:off x="800100" y="67475100"/>
          <a:ext cx="5124450" cy="2562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t-TEST: Two-Sample, Assuming Equal Variances, Results</a:t>
          </a: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If t &lt; 0, P(T &lt;= t) one-tail,</a:t>
          </a:r>
          <a:r>
            <a:rPr lang="en-US" sz="1000" b="0" i="0" u="none" strike="noStrike" baseline="0">
              <a:solidFill>
                <a:srgbClr val="000000"/>
              </a:solidFill>
              <a:latin typeface="Arial"/>
              <a:cs typeface="Arial"/>
            </a:rPr>
            <a:t> gives</a:t>
          </a:r>
          <a:r>
            <a:rPr lang="en-US" sz="1000" b="1" i="0" u="none" strike="noStrike" baseline="0">
              <a:solidFill>
                <a:srgbClr val="000000"/>
              </a:solidFill>
              <a:latin typeface="Arial"/>
              <a:cs typeface="Arial"/>
            </a:rPr>
            <a:t> </a:t>
          </a:r>
          <a:r>
            <a:rPr lang="en-US" sz="1000" b="0" i="0" u="none" strike="noStrike" baseline="0">
              <a:solidFill>
                <a:srgbClr val="000000"/>
              </a:solidFill>
              <a:latin typeface="Arial"/>
              <a:cs typeface="Arial"/>
            </a:rPr>
            <a:t>the probability that a value of the </a:t>
          </a:r>
          <a:r>
            <a:rPr lang="en-US" sz="1000" b="1" i="0" u="none" strike="noStrike" baseline="0">
              <a:solidFill>
                <a:srgbClr val="000000"/>
              </a:solidFill>
              <a:latin typeface="Arial"/>
              <a:cs typeface="Arial"/>
            </a:rPr>
            <a:t>t-Statistic</a:t>
          </a:r>
          <a:r>
            <a:rPr lang="en-US" sz="1000" b="0" i="0" u="none" strike="noStrike" baseline="0">
              <a:solidFill>
                <a:srgbClr val="000000"/>
              </a:solidFill>
              <a:latin typeface="Arial"/>
              <a:cs typeface="Arial"/>
            </a:rPr>
            <a:t> would be observed that is more negative than </a:t>
          </a:r>
          <a:r>
            <a:rPr lang="en-US" sz="1000" b="1" i="0" u="none" strike="noStrike" baseline="0">
              <a:solidFill>
                <a:srgbClr val="000000"/>
              </a:solidFill>
              <a:latin typeface="Arial"/>
              <a:cs typeface="Arial"/>
            </a:rPr>
            <a:t>t</a:t>
          </a:r>
          <a:r>
            <a:rPr lang="en-US" sz="1000" b="0" i="0" u="none" strike="noStrike" baseline="0">
              <a:solidFill>
                <a:srgbClr val="000000"/>
              </a:solidFill>
              <a:latin typeface="Arial"/>
              <a:cs typeface="Arial"/>
            </a:rPr>
            <a:t>.</a:t>
          </a: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If t &gt;= 0, P(T &lt;= t) one-tail, </a:t>
          </a:r>
          <a:r>
            <a:rPr lang="en-US" sz="1000" b="0" i="0" u="none" strike="noStrike" baseline="0">
              <a:solidFill>
                <a:srgbClr val="000000"/>
              </a:solidFill>
              <a:latin typeface="Arial"/>
              <a:cs typeface="Arial"/>
            </a:rPr>
            <a:t>gives the probability that a value of the t-Statistic would be observed that is more positive than</a:t>
          </a:r>
          <a:r>
            <a:rPr lang="en-US" sz="1000" b="1" i="0" u="none" strike="noStrike" baseline="0">
              <a:solidFill>
                <a:srgbClr val="000000"/>
              </a:solidFill>
              <a:latin typeface="Arial"/>
              <a:cs typeface="Arial"/>
            </a:rPr>
            <a:t> t.</a:t>
          </a: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t Critical one tail, </a:t>
          </a:r>
          <a:r>
            <a:rPr lang="en-US" sz="1000" b="0" i="0" u="none" strike="noStrike" baseline="0">
              <a:solidFill>
                <a:srgbClr val="000000"/>
              </a:solidFill>
              <a:latin typeface="Arial"/>
              <a:cs typeface="Arial"/>
            </a:rPr>
            <a:t>is Alpha</a:t>
          </a:r>
          <a:r>
            <a:rPr lang="en-US" sz="1000" b="1" i="0" u="none" strike="noStrike" baseline="0">
              <a:solidFill>
                <a:srgbClr val="000000"/>
              </a:solidFill>
              <a:latin typeface="Arial"/>
              <a:cs typeface="Arial"/>
            </a:rPr>
            <a:t>.</a:t>
          </a: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P(T &lt;= t) two-tail, </a:t>
          </a:r>
          <a:r>
            <a:rPr lang="en-US" sz="1000" b="0" i="0" u="none" strike="noStrike" baseline="0">
              <a:solidFill>
                <a:srgbClr val="000000"/>
              </a:solidFill>
              <a:latin typeface="Arial"/>
              <a:cs typeface="Arial"/>
            </a:rPr>
            <a:t>gives the probability that a value of the t-Statistic would be observed that is larger in absolute vale than</a:t>
          </a:r>
          <a:r>
            <a:rPr lang="en-US" sz="1000" b="1" i="0" u="none" strike="noStrike" baseline="0">
              <a:solidFill>
                <a:srgbClr val="000000"/>
              </a:solidFill>
              <a:latin typeface="Arial"/>
              <a:cs typeface="Arial"/>
            </a:rPr>
            <a:t> t.</a:t>
          </a: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P Critical two-tail, </a:t>
          </a:r>
          <a:r>
            <a:rPr lang="en-US" sz="1000" b="0" i="0" u="none" strike="noStrike" baseline="0">
              <a:solidFill>
                <a:srgbClr val="000000"/>
              </a:solidFill>
              <a:latin typeface="Arial"/>
              <a:cs typeface="Arial"/>
            </a:rPr>
            <a:t>gives the cutoff value so that the probability of an observed t-Static larger in absolute value than the </a:t>
          </a:r>
          <a:r>
            <a:rPr lang="en-US" sz="1000" b="1" i="0" u="none" strike="noStrike" baseline="0">
              <a:solidFill>
                <a:srgbClr val="000000"/>
              </a:solidFill>
              <a:latin typeface="Arial"/>
              <a:cs typeface="Arial"/>
            </a:rPr>
            <a:t>P Critical two-tail, </a:t>
          </a:r>
          <a:r>
            <a:rPr lang="en-US" sz="1000" b="0" i="0" u="none" strike="noStrike" baseline="0">
              <a:solidFill>
                <a:srgbClr val="000000"/>
              </a:solidFill>
              <a:latin typeface="Arial"/>
              <a:cs typeface="Arial"/>
            </a:rPr>
            <a:t>is Alpha.</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295275</xdr:colOff>
      <xdr:row>446</xdr:row>
      <xdr:rowOff>0</xdr:rowOff>
    </xdr:from>
    <xdr:to>
      <xdr:col>6</xdr:col>
      <xdr:colOff>371475</xdr:colOff>
      <xdr:row>457</xdr:row>
      <xdr:rowOff>85725</xdr:rowOff>
    </xdr:to>
    <xdr:sp macro="" textlink="">
      <xdr:nvSpPr>
        <xdr:cNvPr id="2076" name="Text Box 28"/>
        <xdr:cNvSpPr txBox="1">
          <a:spLocks noChangeArrowheads="1"/>
        </xdr:cNvSpPr>
      </xdr:nvSpPr>
      <xdr:spPr bwMode="auto">
        <a:xfrm>
          <a:off x="819150" y="73066275"/>
          <a:ext cx="5095875" cy="1866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en-US" sz="1000" b="1" i="0" u="none" strike="noStrike" baseline="0">
              <a:solidFill>
                <a:srgbClr val="000000"/>
              </a:solidFill>
              <a:latin typeface="Arial"/>
              <a:cs typeface="Arial"/>
            </a:rPr>
            <a:t>t Distribution Table</a:t>
          </a:r>
        </a:p>
        <a:p>
          <a:pPr algn="l" rtl="0">
            <a:lnSpc>
              <a:spcPts val="1000"/>
            </a:lnSpc>
            <a:defRPr sz="1000"/>
          </a:pPr>
          <a:r>
            <a:rPr lang="en-US" sz="1000" b="0" i="0" u="none" strike="noStrike" baseline="0">
              <a:solidFill>
                <a:srgbClr val="000000"/>
              </a:solidFill>
              <a:latin typeface="Arial"/>
              <a:cs typeface="Arial"/>
            </a:rPr>
            <a:t>A portion of the </a:t>
          </a:r>
          <a:r>
            <a:rPr lang="en-US" sz="1000" b="1" i="0" u="none" strike="noStrike" baseline="0">
              <a:solidFill>
                <a:srgbClr val="000000"/>
              </a:solidFill>
              <a:latin typeface="Arial"/>
              <a:cs typeface="Arial"/>
            </a:rPr>
            <a:t>t</a:t>
          </a:r>
          <a:r>
            <a:rPr lang="en-US" sz="1000" b="0" i="0" u="none" strike="noStrike" baseline="0">
              <a:solidFill>
                <a:srgbClr val="000000"/>
              </a:solidFill>
              <a:latin typeface="Arial"/>
              <a:cs typeface="Arial"/>
            </a:rPr>
            <a:t> probability distribution table is given above. The </a:t>
          </a:r>
          <a:r>
            <a:rPr lang="en-US" sz="1000" b="1" i="0" u="none" strike="noStrike" baseline="0">
              <a:solidFill>
                <a:srgbClr val="000000"/>
              </a:solidFill>
              <a:latin typeface="Arial"/>
              <a:cs typeface="Arial"/>
            </a:rPr>
            <a:t>t-distribution</a:t>
          </a:r>
          <a:r>
            <a:rPr lang="en-US" sz="1000" b="0" i="0" u="none" strike="noStrike" baseline="0">
              <a:solidFill>
                <a:srgbClr val="000000"/>
              </a:solidFill>
              <a:latin typeface="Arial"/>
              <a:cs typeface="Arial"/>
            </a:rPr>
            <a:t> having </a:t>
          </a:r>
          <a:r>
            <a:rPr lang="en-US" sz="1000" b="1" i="0" u="none" strike="noStrike" baseline="0">
              <a:solidFill>
                <a:srgbClr val="FF0000"/>
              </a:solidFill>
              <a:latin typeface="Arial"/>
              <a:cs typeface="Arial"/>
            </a:rPr>
            <a:t>15</a:t>
          </a:r>
          <a:r>
            <a:rPr lang="en-US" sz="1000" b="0" i="0" u="none" strike="noStrike" baseline="0">
              <a:solidFill>
                <a:srgbClr val="000000"/>
              </a:solidFill>
              <a:latin typeface="Arial"/>
              <a:cs typeface="Arial"/>
            </a:rPr>
            <a:t> degrees of freedom, </a:t>
          </a:r>
          <a:r>
            <a:rPr lang="en-US" sz="1000" b="1" i="0" u="none" strike="noStrike" baseline="0">
              <a:solidFill>
                <a:srgbClr val="000000"/>
              </a:solidFill>
              <a:latin typeface="Arial"/>
              <a:cs typeface="Arial"/>
            </a:rPr>
            <a:t>df</a:t>
          </a:r>
          <a:r>
            <a:rPr lang="en-US" sz="1000" b="0" i="0" u="none" strike="noStrike" baseline="0">
              <a:solidFill>
                <a:srgbClr val="000000"/>
              </a:solidFill>
              <a:latin typeface="Arial"/>
              <a:cs typeface="Arial"/>
            </a:rPr>
            <a:t> has a, </a:t>
          </a:r>
          <a:r>
            <a:rPr lang="en-US" sz="1000" b="1" i="0" u="none" strike="noStrike" baseline="0">
              <a:solidFill>
                <a:srgbClr val="000000"/>
              </a:solidFill>
              <a:latin typeface="Arial"/>
              <a:cs typeface="Arial"/>
            </a:rPr>
            <a:t>t = 2.131. </a:t>
          </a:r>
          <a:r>
            <a:rPr lang="en-US" sz="1000" b="0" i="0" u="none" strike="noStrike" baseline="0">
              <a:solidFill>
                <a:srgbClr val="000000"/>
              </a:solidFill>
              <a:latin typeface="Arial"/>
              <a:cs typeface="Arial"/>
            </a:rPr>
            <a:t>The area above 2.131</a:t>
          </a:r>
          <a:r>
            <a:rPr lang="en-US" sz="1000" b="1" i="0" u="none" strike="noStrike" baseline="0">
              <a:solidFill>
                <a:srgbClr val="000000"/>
              </a:solidFill>
              <a:latin typeface="Arial"/>
              <a:cs typeface="Arial"/>
            </a:rPr>
            <a:t> </a:t>
          </a:r>
          <a:r>
            <a:rPr lang="en-US" sz="1000" b="0" i="0" u="none" strike="noStrike" baseline="0">
              <a:solidFill>
                <a:srgbClr val="000000"/>
              </a:solidFill>
              <a:latin typeface="Arial"/>
              <a:cs typeface="Arial"/>
            </a:rPr>
            <a:t>is </a:t>
          </a:r>
          <a:r>
            <a:rPr lang="en-US" sz="1000" b="1" i="0" u="none" strike="noStrike" baseline="0">
              <a:solidFill>
                <a:srgbClr val="000000"/>
              </a:solidFill>
              <a:latin typeface="Arial"/>
              <a:cs typeface="Arial"/>
            </a:rPr>
            <a:t>0.025 or 2.5%</a:t>
          </a:r>
          <a:r>
            <a:rPr lang="en-US" sz="1000" b="0" i="0" u="none" strike="noStrike" baseline="0">
              <a:solidFill>
                <a:srgbClr val="000000"/>
              </a:solidFill>
              <a:latin typeface="Arial"/>
              <a:cs typeface="Arial"/>
            </a:rPr>
            <a:t>.</a:t>
          </a:r>
        </a:p>
        <a:p>
          <a:pPr algn="l" rtl="0">
            <a:lnSpc>
              <a:spcPts val="1000"/>
            </a:lnSpc>
            <a:defRPr sz="1000"/>
          </a:pPr>
          <a:endParaRPr lang="en-US" sz="1000" b="0" i="0" u="none" strike="noStrike" baseline="0">
            <a:solidFill>
              <a:srgbClr val="000000"/>
            </a:solidFill>
            <a:latin typeface="Arial"/>
            <a:cs typeface="Arial"/>
          </a:endParaRPr>
        </a:p>
        <a:p>
          <a:pPr algn="l" rtl="0">
            <a:lnSpc>
              <a:spcPts val="1000"/>
            </a:lnSpc>
            <a:defRPr sz="1000"/>
          </a:pPr>
          <a:r>
            <a:rPr lang="en-US" sz="1000" b="0" i="0" u="none" strike="noStrike" baseline="0">
              <a:solidFill>
                <a:srgbClr val="000000"/>
              </a:solidFill>
              <a:latin typeface="Arial"/>
              <a:cs typeface="Arial"/>
            </a:rPr>
            <a:t>Since the total area under the</a:t>
          </a:r>
          <a:r>
            <a:rPr lang="en-US" sz="1000" b="1" i="0" u="none" strike="noStrike" baseline="0">
              <a:solidFill>
                <a:srgbClr val="000000"/>
              </a:solidFill>
              <a:latin typeface="Arial"/>
              <a:cs typeface="Arial"/>
            </a:rPr>
            <a:t> t</a:t>
          </a:r>
          <a:r>
            <a:rPr lang="en-US" sz="1000" b="0" i="0" u="none" strike="noStrike" baseline="0">
              <a:solidFill>
                <a:srgbClr val="000000"/>
              </a:solidFill>
              <a:latin typeface="Arial"/>
              <a:cs typeface="Arial"/>
            </a:rPr>
            <a:t> distribution curve is 1.00, the area under the symmetrical </a:t>
          </a:r>
          <a:r>
            <a:rPr lang="en-US" sz="1000" b="1" i="0" u="none" strike="noStrike" baseline="0">
              <a:solidFill>
                <a:srgbClr val="000000"/>
              </a:solidFill>
              <a:latin typeface="Arial"/>
              <a:cs typeface="Arial"/>
            </a:rPr>
            <a:t>t</a:t>
          </a:r>
          <a:r>
            <a:rPr lang="en-US" sz="1000" b="0" i="0" u="none" strike="noStrike" baseline="0">
              <a:solidFill>
                <a:srgbClr val="000000"/>
              </a:solidFill>
              <a:latin typeface="Arial"/>
              <a:cs typeface="Arial"/>
            </a:rPr>
            <a:t> curve between the lower mean limit, </a:t>
          </a:r>
          <a:r>
            <a:rPr lang="en-US" sz="1000" b="1" i="0" u="none" strike="noStrike" baseline="0">
              <a:solidFill>
                <a:srgbClr val="000000"/>
              </a:solidFill>
              <a:latin typeface="Arial"/>
              <a:cs typeface="Arial"/>
            </a:rPr>
            <a:t>LML: t = -2.131 </a:t>
          </a:r>
          <a:r>
            <a:rPr lang="en-US" sz="1000" b="0" i="0" u="none" strike="noStrike" baseline="0">
              <a:solidFill>
                <a:srgbClr val="000000"/>
              </a:solidFill>
              <a:latin typeface="Arial"/>
              <a:cs typeface="Arial"/>
            </a:rPr>
            <a:t>and upper mean limit, </a:t>
          </a:r>
          <a:r>
            <a:rPr lang="en-US" sz="1000" b="1" i="0" u="none" strike="noStrike" baseline="0">
              <a:solidFill>
                <a:srgbClr val="000000"/>
              </a:solidFill>
              <a:latin typeface="Arial"/>
              <a:cs typeface="Arial"/>
            </a:rPr>
            <a:t>UML: t = 2.131 is 1.00 - 0.025 - 0.025 = 0.95 or 95%.</a:t>
          </a:r>
        </a:p>
        <a:p>
          <a:pPr algn="l" rtl="0">
            <a:lnSpc>
              <a:spcPts val="1000"/>
            </a:lnSpc>
            <a:defRPr sz="1000"/>
          </a:pPr>
          <a:endParaRPr lang="en-US" sz="1000" b="1"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The confidence interval, CI% of the sample mean, MuS is between LML = -2.131 and UML = 2.131 is expressed mathematically:</a:t>
          </a:r>
          <a:r>
            <a:rPr lang="en-US" sz="1000" b="1" i="0" u="none" strike="noStrike" baseline="0">
              <a:solidFill>
                <a:srgbClr val="000000"/>
              </a:solidFill>
              <a:latin typeface="Arial"/>
              <a:cs typeface="Arial"/>
            </a:rPr>
            <a:t> (CI) LML &lt; MuS &lt; UML = 95%.</a:t>
          </a:r>
        </a:p>
        <a:p>
          <a:pPr algn="l" rtl="0">
            <a:lnSpc>
              <a:spcPts val="1000"/>
            </a:lnSpc>
            <a:defRPr sz="1000"/>
          </a:pPr>
          <a:endParaRPr lang="en-US" sz="1000" b="1" i="0" u="none" strike="noStrike" baseline="0">
            <a:solidFill>
              <a:srgbClr val="000000"/>
            </a:solidFill>
            <a:latin typeface="Arial"/>
            <a:cs typeface="Arial"/>
          </a:endParaRPr>
        </a:p>
        <a:p>
          <a:pPr algn="l" rtl="0">
            <a:lnSpc>
              <a:spcPts val="1000"/>
            </a:lnSpc>
            <a:defRPr sz="1000"/>
          </a:pPr>
          <a:endParaRPr lang="en-US" sz="1000" b="1" i="0" u="none" strike="noStrike" baseline="0">
            <a:solidFill>
              <a:srgbClr val="000000"/>
            </a:solidFill>
            <a:latin typeface="Arial"/>
            <a:cs typeface="Arial"/>
          </a:endParaRPr>
        </a:p>
        <a:p>
          <a:pPr algn="l" rtl="0">
            <a:lnSpc>
              <a:spcPts val="1100"/>
            </a:lnSpc>
            <a:defRPr sz="1000"/>
          </a:pPr>
          <a:endParaRPr lang="en-US" sz="1000" b="1" i="0" u="none" strike="noStrike" baseline="0">
            <a:solidFill>
              <a:srgbClr val="000000"/>
            </a:solidFill>
            <a:latin typeface="Arial"/>
            <a:cs typeface="Arial"/>
          </a:endParaRPr>
        </a:p>
        <a:p>
          <a:pPr algn="l" rtl="0">
            <a:lnSpc>
              <a:spcPts val="1000"/>
            </a:lnSpc>
            <a:defRPr sz="1000"/>
          </a:pPr>
          <a:endParaRPr lang="en-US" sz="1000" b="1" i="0" u="none" strike="noStrike" baseline="0">
            <a:solidFill>
              <a:srgbClr val="000000"/>
            </a:solidFill>
            <a:latin typeface="Arial"/>
            <a:cs typeface="Arial"/>
          </a:endParaRPr>
        </a:p>
        <a:p>
          <a:pPr algn="l" rtl="0">
            <a:lnSpc>
              <a:spcPts val="1000"/>
            </a:lnSpc>
            <a:defRPr sz="1000"/>
          </a:pPr>
          <a:endParaRPr lang="en-US" sz="1000" b="1" i="0" u="none" strike="noStrike" baseline="0">
            <a:solidFill>
              <a:srgbClr val="000000"/>
            </a:solidFill>
            <a:latin typeface="Arial"/>
            <a:cs typeface="Arial"/>
          </a:endParaRPr>
        </a:p>
      </xdr:txBody>
    </xdr:sp>
    <xdr:clientData/>
  </xdr:twoCellAnchor>
  <xdr:twoCellAnchor>
    <xdr:from>
      <xdr:col>4</xdr:col>
      <xdr:colOff>247650</xdr:colOff>
      <xdr:row>214</xdr:row>
      <xdr:rowOff>152400</xdr:rowOff>
    </xdr:from>
    <xdr:to>
      <xdr:col>6</xdr:col>
      <xdr:colOff>190500</xdr:colOff>
      <xdr:row>216</xdr:row>
      <xdr:rowOff>38100</xdr:rowOff>
    </xdr:to>
    <xdr:sp macro="" textlink="">
      <xdr:nvSpPr>
        <xdr:cNvPr id="2081" name="Text Box 33"/>
        <xdr:cNvSpPr txBox="1">
          <a:spLocks noChangeArrowheads="1"/>
        </xdr:cNvSpPr>
      </xdr:nvSpPr>
      <xdr:spPr bwMode="auto">
        <a:xfrm>
          <a:off x="4019550" y="35204400"/>
          <a:ext cx="1714500" cy="2095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0" i="0" u="none" strike="noStrike" baseline="0">
              <a:solidFill>
                <a:srgbClr val="000000"/>
              </a:solidFill>
              <a:latin typeface="Arial"/>
              <a:cs typeface="Arial"/>
            </a:rPr>
            <a:t>Confidence Interval</a:t>
          </a:r>
        </a:p>
      </xdr:txBody>
    </xdr:sp>
    <xdr:clientData/>
  </xdr:twoCellAnchor>
  <xdr:twoCellAnchor>
    <xdr:from>
      <xdr:col>4</xdr:col>
      <xdr:colOff>9525</xdr:colOff>
      <xdr:row>214</xdr:row>
      <xdr:rowOff>85725</xdr:rowOff>
    </xdr:from>
    <xdr:to>
      <xdr:col>4</xdr:col>
      <xdr:colOff>238125</xdr:colOff>
      <xdr:row>214</xdr:row>
      <xdr:rowOff>152400</xdr:rowOff>
    </xdr:to>
    <xdr:sp macro="" textlink="">
      <xdr:nvSpPr>
        <xdr:cNvPr id="2217" name="Line 34"/>
        <xdr:cNvSpPr>
          <a:spLocks noChangeShapeType="1"/>
        </xdr:cNvSpPr>
      </xdr:nvSpPr>
      <xdr:spPr bwMode="auto">
        <a:xfrm flipH="1" flipV="1">
          <a:off x="3781425" y="35137725"/>
          <a:ext cx="228600" cy="66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216</xdr:row>
      <xdr:rowOff>38100</xdr:rowOff>
    </xdr:from>
    <xdr:to>
      <xdr:col>4</xdr:col>
      <xdr:colOff>238125</xdr:colOff>
      <xdr:row>216</xdr:row>
      <xdr:rowOff>104775</xdr:rowOff>
    </xdr:to>
    <xdr:sp macro="" textlink="">
      <xdr:nvSpPr>
        <xdr:cNvPr id="2218" name="Line 35"/>
        <xdr:cNvSpPr>
          <a:spLocks noChangeShapeType="1"/>
        </xdr:cNvSpPr>
      </xdr:nvSpPr>
      <xdr:spPr bwMode="auto">
        <a:xfrm flipH="1">
          <a:off x="3771900" y="35413950"/>
          <a:ext cx="238125" cy="66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342900</xdr:colOff>
      <xdr:row>515</xdr:row>
      <xdr:rowOff>57150</xdr:rowOff>
    </xdr:from>
    <xdr:to>
      <xdr:col>6</xdr:col>
      <xdr:colOff>381000</xdr:colOff>
      <xdr:row>561</xdr:row>
      <xdr:rowOff>19050</xdr:rowOff>
    </xdr:to>
    <xdr:sp macro="" textlink="">
      <xdr:nvSpPr>
        <xdr:cNvPr id="2084" name="Text Box 36"/>
        <xdr:cNvSpPr txBox="1">
          <a:spLocks noChangeArrowheads="1"/>
        </xdr:cNvSpPr>
      </xdr:nvSpPr>
      <xdr:spPr bwMode="auto">
        <a:xfrm>
          <a:off x="866775" y="84353400"/>
          <a:ext cx="5057775" cy="74104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Excel's TDIST Continued</a:t>
          </a: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Tails</a:t>
          </a:r>
          <a:r>
            <a:rPr lang="en-US" sz="1000" b="0" i="0" u="none" strike="noStrike" baseline="0">
              <a:solidFill>
                <a:srgbClr val="000000"/>
              </a:solidFill>
              <a:latin typeface="Arial"/>
              <a:cs typeface="Arial"/>
            </a:rPr>
            <a:t>  specifies the number of distribution tails. If tails = 1, TTEST uses the one-tailed distribution. If tails = 2, TTEST uses the two-tailed distribution.</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Type</a:t>
          </a:r>
          <a:r>
            <a:rPr lang="en-US" sz="1000" b="0" i="0" u="none" strike="noStrike" baseline="0">
              <a:solidFill>
                <a:srgbClr val="000000"/>
              </a:solidFill>
              <a:latin typeface="Arial"/>
              <a:cs typeface="Arial"/>
            </a:rPr>
            <a:t>  is the kind of t-Test to perform.</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If type equals This test is performed </a:t>
          </a:r>
        </a:p>
        <a:p>
          <a:pPr algn="l" rtl="0">
            <a:defRPr sz="1000"/>
          </a:pPr>
          <a:r>
            <a:rPr lang="en-US" sz="1000" b="0" i="0" u="none" strike="noStrike" baseline="0">
              <a:solidFill>
                <a:srgbClr val="000000"/>
              </a:solidFill>
              <a:latin typeface="Arial"/>
              <a:cs typeface="Arial"/>
            </a:rPr>
            <a:t>1 Paired </a:t>
          </a:r>
        </a:p>
        <a:p>
          <a:pPr algn="l" rtl="0">
            <a:defRPr sz="1000"/>
          </a:pPr>
          <a:r>
            <a:rPr lang="en-US" sz="1000" b="0" i="0" u="none" strike="noStrike" baseline="0">
              <a:solidFill>
                <a:srgbClr val="000000"/>
              </a:solidFill>
              <a:latin typeface="Arial"/>
              <a:cs typeface="Arial"/>
            </a:rPr>
            <a:t>2 Two-sample equal variance (homoscedastic) </a:t>
          </a:r>
        </a:p>
        <a:p>
          <a:pPr algn="l" rtl="0">
            <a:defRPr sz="1000"/>
          </a:pPr>
          <a:r>
            <a:rPr lang="en-US" sz="1000" b="0" i="0" u="none" strike="noStrike" baseline="0">
              <a:solidFill>
                <a:srgbClr val="000000"/>
              </a:solidFill>
              <a:latin typeface="Arial"/>
              <a:cs typeface="Arial"/>
            </a:rPr>
            <a:t>3 Two-sample unequal variance (heteroscedastic) </a:t>
          </a:r>
        </a:p>
        <a:p>
          <a:pPr algn="l" rtl="0">
            <a:defRPr sz="1000"/>
          </a:pPr>
          <a:endParaRPr lang="en-US" sz="1000" b="0" i="0" u="none" strike="noStrike" baseline="0">
            <a:solidFill>
              <a:srgbClr val="000000"/>
            </a:solidFill>
            <a:latin typeface="Arial"/>
            <a:cs typeface="Arial"/>
          </a:endParaRPr>
        </a:p>
        <a:p>
          <a:pPr algn="l" rtl="0">
            <a:defRPr sz="1000"/>
          </a:pPr>
          <a:r>
            <a:rPr lang="en-US" sz="1000" b="0" i="0" u="sng" strike="noStrike" baseline="0">
              <a:solidFill>
                <a:srgbClr val="000000"/>
              </a:solidFill>
              <a:latin typeface="Arial"/>
              <a:cs typeface="Arial"/>
            </a:rPr>
            <a:t>Remarks</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TTEST</a:t>
          </a:r>
          <a:r>
            <a:rPr lang="en-US" sz="1000" b="0" i="0" u="none" strike="noStrike" baseline="0">
              <a:solidFill>
                <a:srgbClr val="000000"/>
              </a:solidFill>
              <a:latin typeface="Arial"/>
              <a:cs typeface="Arial"/>
            </a:rPr>
            <a:t> uses the data in array1 and array2 to compute a non-negative t-statistic. If tails=1, TTEST returns the probability of a higher value of the t-statistic under the assumption that array1 and array2 are samples from populations with the same mean.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value returned by TTEST when tails=2 is double that returned when tails=1 and corresponds to the probability of a higher absolute value of the t-statistic under the “same population means” assumption.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example may be easier to understand if you copy it.</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How to Copy an Example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Select the sample values column. </a:t>
          </a:r>
        </a:p>
        <a:p>
          <a:pPr algn="l" rtl="0">
            <a:defRPr sz="1000"/>
          </a:pPr>
          <a:r>
            <a:rPr lang="en-US" sz="1000" b="0" i="0" u="none" strike="noStrike" baseline="0">
              <a:solidFill>
                <a:srgbClr val="000000"/>
              </a:solidFill>
              <a:latin typeface="Arial"/>
              <a:cs typeface="Arial"/>
            </a:rPr>
            <a:t>Note:  Do not select the row or column headers.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Press CTRL+C. </a:t>
          </a:r>
        </a:p>
        <a:p>
          <a:pPr algn="l" rtl="0">
            <a:defRPr sz="1000"/>
          </a:pPr>
          <a:r>
            <a:rPr lang="en-US" sz="1000" b="0" i="0" u="none" strike="noStrike" baseline="0">
              <a:solidFill>
                <a:srgbClr val="000000"/>
              </a:solidFill>
              <a:latin typeface="Arial"/>
              <a:cs typeface="Arial"/>
            </a:rPr>
            <a:t>In the worksheet, select copy column top cell , and press CTRL+V.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To switch between viewing the results and viewing the formulas that return the results, press CTRL+` (grave accent), or on the Tools menu, point to Formula Auditing, and then click Formula Auditing Mode.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Formula  </a:t>
          </a:r>
          <a:r>
            <a:rPr lang="en-US" sz="1000" b="0" i="0" u="none" strike="noStrike" baseline="0">
              <a:solidFill>
                <a:srgbClr val="000000"/>
              </a:solidFill>
              <a:latin typeface="Arial"/>
              <a:cs typeface="Arial"/>
            </a:rPr>
            <a:t>=TTEST(A2:A10,B2:B10,2,1)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Result</a:t>
          </a: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Description </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Probability associated with the Student's paired, two sample equal variance t-Test of array 1 and array 2 below, with a two-tailed distribution is (0.196016) or 19.6%.</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This means that the probability that there is a difference between the two sample means: MuA and MuB is 19.6%.</a:t>
          </a:r>
        </a:p>
        <a:p>
          <a:pPr algn="l" rtl="0">
            <a:defRPr sz="1000"/>
          </a:pPr>
          <a:r>
            <a:rPr lang="en-US" sz="1000" b="0" i="0" u="none" strike="noStrike" baseline="0">
              <a:solidFill>
                <a:srgbClr val="000000"/>
              </a:solidFill>
              <a:latin typeface="Arial"/>
              <a:cs typeface="Arial"/>
            </a:rPr>
            <a:t> </a:t>
          </a:r>
        </a:p>
        <a:p>
          <a:pPr algn="l" rtl="0">
            <a:defRPr sz="1000"/>
          </a:pP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1</xdr:col>
      <xdr:colOff>161925</xdr:colOff>
      <xdr:row>579</xdr:row>
      <xdr:rowOff>66675</xdr:rowOff>
    </xdr:from>
    <xdr:to>
      <xdr:col>1</xdr:col>
      <xdr:colOff>1619250</xdr:colOff>
      <xdr:row>588</xdr:row>
      <xdr:rowOff>152400</xdr:rowOff>
    </xdr:to>
    <xdr:pic>
      <xdr:nvPicPr>
        <xdr:cNvPr id="2220" name="Picture 40" descr="TTEST-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94764225"/>
          <a:ext cx="145732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592</xdr:row>
      <xdr:rowOff>38100</xdr:rowOff>
    </xdr:from>
    <xdr:to>
      <xdr:col>5</xdr:col>
      <xdr:colOff>730703</xdr:colOff>
      <xdr:row>612</xdr:row>
      <xdr:rowOff>57150</xdr:rowOff>
    </xdr:to>
    <xdr:pic>
      <xdr:nvPicPr>
        <xdr:cNvPr id="2221" name="Picture 41" descr="TTEST-2-3-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96840675"/>
          <a:ext cx="5667375" cy="325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578</xdr:row>
      <xdr:rowOff>47625</xdr:rowOff>
    </xdr:from>
    <xdr:to>
      <xdr:col>7</xdr:col>
      <xdr:colOff>9525</xdr:colOff>
      <xdr:row>591</xdr:row>
      <xdr:rowOff>142875</xdr:rowOff>
    </xdr:to>
    <xdr:sp macro="" textlink="">
      <xdr:nvSpPr>
        <xdr:cNvPr id="2091" name="Text Box 43"/>
        <xdr:cNvSpPr txBox="1">
          <a:spLocks noChangeArrowheads="1"/>
        </xdr:cNvSpPr>
      </xdr:nvSpPr>
      <xdr:spPr bwMode="auto">
        <a:xfrm>
          <a:off x="2447925" y="94583250"/>
          <a:ext cx="3495675" cy="22002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1. SELECT </a:t>
          </a:r>
          <a:r>
            <a:rPr lang="el-GR" sz="1000" b="1" i="0" u="none" strike="noStrike" baseline="0">
              <a:solidFill>
                <a:srgbClr val="000000"/>
              </a:solidFill>
              <a:latin typeface="Arial"/>
              <a:cs typeface="Arial"/>
            </a:rPr>
            <a:t>Σ </a:t>
          </a:r>
          <a:r>
            <a:rPr lang="en-US" sz="1000" b="1" i="0" u="none" strike="noStrike" baseline="0">
              <a:solidFill>
                <a:srgbClr val="000000"/>
              </a:solidFill>
              <a:latin typeface="Arial"/>
              <a:cs typeface="Arial"/>
            </a:rPr>
            <a:t>drop- down menu, see left.</a:t>
          </a:r>
        </a:p>
        <a:p>
          <a:pPr algn="l" rtl="0">
            <a:defRPr sz="1000"/>
          </a:pPr>
          <a:r>
            <a:rPr lang="en-US" sz="1000" b="1" i="0" u="none" strike="noStrike" baseline="0">
              <a:solidFill>
                <a:srgbClr val="000000"/>
              </a:solidFill>
              <a:latin typeface="Arial"/>
              <a:cs typeface="Arial"/>
            </a:rPr>
            <a:t>2. Pick, "More Functions", see left.</a:t>
          </a:r>
        </a:p>
        <a:p>
          <a:pPr algn="l" rtl="0">
            <a:defRPr sz="1000"/>
          </a:pPr>
          <a:r>
            <a:rPr lang="en-US" sz="1000" b="1" i="0" u="none" strike="noStrike" baseline="0">
              <a:solidFill>
                <a:srgbClr val="000000"/>
              </a:solidFill>
              <a:latin typeface="Arial"/>
              <a:cs typeface="Arial"/>
            </a:rPr>
            <a:t>The, "Insert Function" dialog box below will open. </a:t>
          </a:r>
        </a:p>
        <a:p>
          <a:pPr algn="l" rtl="0">
            <a:defRPr sz="1000"/>
          </a:pPr>
          <a:r>
            <a:rPr lang="en-US" sz="1000" b="1" i="0" u="none" strike="noStrike" baseline="0">
              <a:solidFill>
                <a:srgbClr val="000000"/>
              </a:solidFill>
              <a:latin typeface="Arial"/>
              <a:cs typeface="Arial"/>
            </a:rPr>
            <a:t>3. Pick the empty yellow cell, see above left.</a:t>
          </a:r>
        </a:p>
        <a:p>
          <a:pPr algn="l" rtl="0">
            <a:defRPr sz="1000"/>
          </a:pPr>
          <a:r>
            <a:rPr lang="en-US" sz="1000" b="1" i="0" u="none" strike="noStrike" baseline="0">
              <a:solidFill>
                <a:srgbClr val="000000"/>
              </a:solidFill>
              <a:latin typeface="Arial"/>
              <a:cs typeface="Arial"/>
            </a:rPr>
            <a:t>4. Select: Statistical.</a:t>
          </a:r>
        </a:p>
        <a:p>
          <a:pPr algn="l" rtl="0">
            <a:defRPr sz="1000"/>
          </a:pPr>
          <a:r>
            <a:rPr lang="en-US" sz="1000" b="1" i="0" u="none" strike="noStrike" baseline="0">
              <a:solidFill>
                <a:srgbClr val="000000"/>
              </a:solidFill>
              <a:latin typeface="Arial"/>
              <a:cs typeface="Arial"/>
            </a:rPr>
            <a:t>5. Pick: TTEST.</a:t>
          </a:r>
        </a:p>
        <a:p>
          <a:pPr algn="l" rtl="0">
            <a:defRPr sz="1000"/>
          </a:pPr>
          <a:r>
            <a:rPr lang="en-US" sz="1000" b="1" i="0" u="none" strike="noStrike" baseline="0">
              <a:solidFill>
                <a:srgbClr val="000000"/>
              </a:solidFill>
              <a:latin typeface="Arial"/>
              <a:cs typeface="Arial"/>
            </a:rPr>
            <a:t>6. The, Function Arguments below will open.</a:t>
          </a:r>
        </a:p>
        <a:p>
          <a:pPr algn="l" rtl="0">
            <a:defRPr sz="1000"/>
          </a:pPr>
          <a:r>
            <a:rPr lang="en-US" sz="1000" b="1" i="0" u="none" strike="noStrike" baseline="0">
              <a:solidFill>
                <a:srgbClr val="000000"/>
              </a:solidFill>
              <a:latin typeface="Arial"/>
              <a:cs typeface="Arial"/>
            </a:rPr>
            <a:t>Select above: Array 1, Array 2, Tails: 2, Type: 1 &gt; OK.</a:t>
          </a:r>
        </a:p>
        <a:p>
          <a:pPr algn="l" rtl="0">
            <a:defRPr sz="1000"/>
          </a:pPr>
          <a:r>
            <a:rPr lang="en-US" sz="1000" b="1" i="0" u="none" strike="noStrike" baseline="0">
              <a:solidFill>
                <a:srgbClr val="000000"/>
              </a:solidFill>
              <a:latin typeface="Arial"/>
              <a:cs typeface="Arial"/>
            </a:rPr>
            <a:t>7. The probability that there is a difference between the two sample means: MuA and MuB is 0.196016 or 19.6%.</a:t>
          </a:r>
        </a:p>
      </xdr:txBody>
    </xdr:sp>
    <xdr:clientData/>
  </xdr:twoCellAnchor>
  <xdr:twoCellAnchor>
    <xdr:from>
      <xdr:col>1</xdr:col>
      <xdr:colOff>295275</xdr:colOff>
      <xdr:row>484</xdr:row>
      <xdr:rowOff>123825</xdr:rowOff>
    </xdr:from>
    <xdr:to>
      <xdr:col>7</xdr:col>
      <xdr:colOff>9525</xdr:colOff>
      <xdr:row>509</xdr:row>
      <xdr:rowOff>123825</xdr:rowOff>
    </xdr:to>
    <xdr:sp macro="" textlink="">
      <xdr:nvSpPr>
        <xdr:cNvPr id="2093" name="Text Box 45"/>
        <xdr:cNvSpPr txBox="1">
          <a:spLocks noChangeArrowheads="1"/>
        </xdr:cNvSpPr>
      </xdr:nvSpPr>
      <xdr:spPr bwMode="auto">
        <a:xfrm>
          <a:off x="819150" y="79400400"/>
          <a:ext cx="5124450" cy="40481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Excel's TDIST   </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Returns the Percentage Points (probability) for the Student t-distribution where a numeric value (x) is a calculated value of </a:t>
          </a:r>
          <a:r>
            <a:rPr lang="en-US" sz="1000" b="1" i="0" u="none" strike="noStrike" baseline="0">
              <a:solidFill>
                <a:srgbClr val="000000"/>
              </a:solidFill>
              <a:latin typeface="Arial"/>
              <a:cs typeface="Arial"/>
            </a:rPr>
            <a:t>t</a:t>
          </a:r>
          <a:r>
            <a:rPr lang="en-US" sz="1000" b="0" i="0" u="none" strike="noStrike" baseline="0">
              <a:solidFill>
                <a:srgbClr val="000000"/>
              </a:solidFill>
              <a:latin typeface="Arial"/>
              <a:cs typeface="Arial"/>
            </a:rPr>
            <a:t> for which the Percentage Points are to be computed. The t-distribution is used in the hypothesis testing of small sample data sets. Use this function in place of a table of critical values for the t-distribution.</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Example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Note:  To view the number as a percent, select the cell &gt; Format menu &gt; Cells &gt; Number tab, and then click Percentage in the Category box.</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t-TEST  </a:t>
          </a: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t-test returns the probability associated with a Student's t-Test. Use TTEST to determine whether two samples are likely to have come from the same two underlying populations that have the same mean.</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Syntax</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TTEST(array1,array2,tails,type)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Array1   is the first data set.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Array2   is the second data set.</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1</xdr:col>
      <xdr:colOff>1485900</xdr:colOff>
      <xdr:row>155</xdr:row>
      <xdr:rowOff>133350</xdr:rowOff>
    </xdr:from>
    <xdr:to>
      <xdr:col>4</xdr:col>
      <xdr:colOff>180975</xdr:colOff>
      <xdr:row>166</xdr:row>
      <xdr:rowOff>76200</xdr:rowOff>
    </xdr:to>
    <xdr:pic>
      <xdr:nvPicPr>
        <xdr:cNvPr id="2224" name="Picture 46" descr="NORM-DIST-9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09775" y="25517475"/>
          <a:ext cx="1943100"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53</xdr:row>
      <xdr:rowOff>19050</xdr:rowOff>
    </xdr:from>
    <xdr:to>
      <xdr:col>4</xdr:col>
      <xdr:colOff>352425</xdr:colOff>
      <xdr:row>66</xdr:row>
      <xdr:rowOff>9525</xdr:rowOff>
    </xdr:to>
    <xdr:pic>
      <xdr:nvPicPr>
        <xdr:cNvPr id="2225" name="Picture 47" descr="DISTRIBUTION OF SAMPLE MEANS"/>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8715375"/>
          <a:ext cx="39243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314325</xdr:colOff>
      <xdr:row>333</xdr:row>
      <xdr:rowOff>85725</xdr:rowOff>
    </xdr:from>
    <xdr:to>
      <xdr:col>7</xdr:col>
      <xdr:colOff>0</xdr:colOff>
      <xdr:row>353</xdr:row>
      <xdr:rowOff>38100</xdr:rowOff>
    </xdr:to>
    <xdr:sp macro="" textlink="">
      <xdr:nvSpPr>
        <xdr:cNvPr id="2096" name="Text Box 48"/>
        <xdr:cNvSpPr txBox="1">
          <a:spLocks noChangeArrowheads="1"/>
        </xdr:cNvSpPr>
      </xdr:nvSpPr>
      <xdr:spPr bwMode="auto">
        <a:xfrm>
          <a:off x="838200" y="54625875"/>
          <a:ext cx="5095875" cy="3209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b. Variations in a process temperature at two different chemical facilities.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 Variations in a start-up and long term process parameter.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d. Variations in output of two operators.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function is the integral of Student's probability density function, ƒ(t) between −t and t. It thus gives the probability that a value of t less than that calculated from observed data would occur by chance.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Therefore, the function  can be used when testing whether the difference between the means of two sets of data, each having n values, is statistically significant, by calculating the corresponding value of t and the probability of its occurrence if the two sets of data were drawn from the same population.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This is used in a variety of situations. For the statistic t, with  degrees of freedom, df = n - 1 is the probability that t would be less than the observed value if the two means were the same (provided that the smaller mean is subtracted from the larger, so that t &gt; 0). </a:t>
          </a:r>
        </a:p>
      </xdr:txBody>
    </xdr:sp>
    <xdr:clientData/>
  </xdr:twoCellAnchor>
  <xdr:twoCellAnchor editAs="oneCell">
    <xdr:from>
      <xdr:col>1</xdr:col>
      <xdr:colOff>0</xdr:colOff>
      <xdr:row>617</xdr:row>
      <xdr:rowOff>123825</xdr:rowOff>
    </xdr:from>
    <xdr:to>
      <xdr:col>3</xdr:col>
      <xdr:colOff>581025</xdr:colOff>
      <xdr:row>628</xdr:row>
      <xdr:rowOff>38100</xdr:rowOff>
    </xdr:to>
    <xdr:pic>
      <xdr:nvPicPr>
        <xdr:cNvPr id="2227" name="Picture 49" descr="ttest-5-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3875" y="100974525"/>
          <a:ext cx="308610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632</xdr:row>
      <xdr:rowOff>38100</xdr:rowOff>
    </xdr:from>
    <xdr:to>
      <xdr:col>5</xdr:col>
      <xdr:colOff>104775</xdr:colOff>
      <xdr:row>651</xdr:row>
      <xdr:rowOff>9525</xdr:rowOff>
    </xdr:to>
    <xdr:pic>
      <xdr:nvPicPr>
        <xdr:cNvPr id="2228" name="Picture 50" descr="ttest-5-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 y="103317675"/>
          <a:ext cx="4552950"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323850</xdr:colOff>
      <xdr:row>683</xdr:row>
      <xdr:rowOff>133350</xdr:rowOff>
    </xdr:from>
    <xdr:to>
      <xdr:col>7</xdr:col>
      <xdr:colOff>0</xdr:colOff>
      <xdr:row>716</xdr:row>
      <xdr:rowOff>123825</xdr:rowOff>
    </xdr:to>
    <xdr:sp macro="" textlink="">
      <xdr:nvSpPr>
        <xdr:cNvPr id="2099" name="Text Box 51"/>
        <xdr:cNvSpPr txBox="1">
          <a:spLocks noChangeArrowheads="1"/>
        </xdr:cNvSpPr>
      </xdr:nvSpPr>
      <xdr:spPr bwMode="auto">
        <a:xfrm>
          <a:off x="847725" y="111699675"/>
          <a:ext cx="5086350" cy="53340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Hypothesized Mean Difference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Enter the number that you want for the shift in sample means. A value of 0 (zero) indicates that the sample means are hypothesized to be equal.</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Labels</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Select if the first row or column of your input ranges contains labels. Clear this check box if your input ranges have no labels; Microsoft Excel generates appropriate data labels for the output table.</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Alpha</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Enter the confidence level for the test. This value must be in the range 0...1. The alpha level is a significance level related to the probability of having a type I error (rejecting a true hypothesis).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Output Range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Enter the reference for the upper-left cell of the output table. Excel automatically determines the size of the output area and displays a message if the output table will replace existing data.</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New Worksheet Ply</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Click to insert a new worksheet in the current workbook and paste the results starting at cell A1 of the new worksheet. To name the new worksheet, type a name in the box.</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New Workbook</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Click to create a new workbook and paste the results on a new worksheet in the new workbook.</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FF0000"/>
              </a:solidFill>
              <a:latin typeface="Arial"/>
              <a:cs typeface="Arial"/>
            </a:rPr>
            <a:t>EXAMPLE: </a:t>
          </a:r>
          <a:r>
            <a:rPr lang="en-US" sz="1000" b="1" i="0" u="none" strike="noStrike" baseline="0">
              <a:solidFill>
                <a:srgbClr val="000000"/>
              </a:solidFill>
              <a:latin typeface="Arial"/>
              <a:cs typeface="Arial"/>
            </a:rPr>
            <a:t>LARGE SAMPLE &gt; 30 values, see below. </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 sample size, n = 50 values is randomly selected from a total population with a standard deviation, </a:t>
          </a:r>
          <a:r>
            <a:rPr lang="el-GR" sz="1000" b="0" i="0" u="none" strike="noStrike" baseline="0">
              <a:solidFill>
                <a:srgbClr val="000000"/>
              </a:solidFill>
              <a:latin typeface="Arial"/>
              <a:cs typeface="Arial"/>
            </a:rPr>
            <a:t>σ = 4.00. </a:t>
          </a:r>
          <a:r>
            <a:rPr lang="en-US" sz="1000" b="0" i="0" u="none" strike="noStrike" baseline="0">
              <a:solidFill>
                <a:srgbClr val="000000"/>
              </a:solidFill>
              <a:latin typeface="Arial"/>
              <a:cs typeface="Arial"/>
            </a:rPr>
            <a:t>Find the maximum error of estimating the total population mean, </a:t>
          </a:r>
          <a:r>
            <a:rPr lang="en-US" sz="1000" b="1" i="0" u="none" strike="noStrike" baseline="0">
              <a:solidFill>
                <a:srgbClr val="000000"/>
              </a:solidFill>
              <a:latin typeface="Arial"/>
              <a:cs typeface="Arial"/>
            </a:rPr>
            <a:t>Mu</a:t>
          </a:r>
          <a:r>
            <a:rPr lang="en-US" sz="1000" b="0" i="0" u="none" strike="noStrike" baseline="0">
              <a:solidFill>
                <a:srgbClr val="000000"/>
              </a:solidFill>
              <a:latin typeface="Arial"/>
              <a:cs typeface="Arial"/>
            </a:rPr>
            <a:t> from the sample values for a confidence level of 95%.</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942975</xdr:colOff>
      <xdr:row>97</xdr:row>
      <xdr:rowOff>57150</xdr:rowOff>
    </xdr:from>
    <xdr:to>
      <xdr:col>6</xdr:col>
      <xdr:colOff>19050</xdr:colOff>
      <xdr:row>100</xdr:row>
      <xdr:rowOff>0</xdr:rowOff>
    </xdr:to>
    <xdr:sp macro="" textlink="">
      <xdr:nvSpPr>
        <xdr:cNvPr id="2100" name="Text Box 52"/>
        <xdr:cNvSpPr txBox="1">
          <a:spLocks noChangeArrowheads="1"/>
        </xdr:cNvSpPr>
      </xdr:nvSpPr>
      <xdr:spPr bwMode="auto">
        <a:xfrm>
          <a:off x="1466850" y="15782925"/>
          <a:ext cx="4095750" cy="4286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0" i="0" u="none" strike="noStrike" baseline="0">
              <a:solidFill>
                <a:srgbClr val="000000"/>
              </a:solidFill>
              <a:latin typeface="Arial"/>
              <a:cs typeface="Arial"/>
            </a:rPr>
            <a:t>Enter new sample values above under, </a:t>
          </a:r>
          <a:r>
            <a:rPr lang="en-US" sz="1000" b="1" i="0" u="none" strike="noStrike" baseline="0">
              <a:solidFill>
                <a:srgbClr val="FF0000"/>
              </a:solidFill>
              <a:latin typeface="Arial"/>
              <a:cs typeface="Arial"/>
            </a:rPr>
            <a:t>Input</a:t>
          </a:r>
          <a:r>
            <a:rPr lang="en-US" sz="1000" b="1" i="0" u="none" strike="noStrike" baseline="0">
              <a:solidFill>
                <a:srgbClr val="000000"/>
              </a:solidFill>
              <a:latin typeface="Arial"/>
              <a:cs typeface="Arial"/>
            </a:rPr>
            <a:t> </a:t>
          </a:r>
          <a:r>
            <a:rPr lang="en-US" sz="1000" b="0" i="0" u="none" strike="noStrike" baseline="0">
              <a:solidFill>
                <a:srgbClr val="000000"/>
              </a:solidFill>
              <a:latin typeface="Arial"/>
              <a:cs typeface="Arial"/>
            </a:rPr>
            <a:t>and Excel will </a:t>
          </a:r>
        </a:p>
        <a:p>
          <a:pPr algn="ctr" rtl="0">
            <a:defRPr sz="1000"/>
          </a:pPr>
          <a:r>
            <a:rPr lang="en-US" sz="1000" b="0" i="0" u="none" strike="noStrike" baseline="0">
              <a:solidFill>
                <a:srgbClr val="000000"/>
              </a:solidFill>
              <a:latin typeface="Arial"/>
              <a:cs typeface="Arial"/>
            </a:rPr>
            <a:t>calculate results.</a:t>
          </a:r>
        </a:p>
      </xdr:txBody>
    </xdr:sp>
    <xdr:clientData/>
  </xdr:twoCellAnchor>
  <xdr:twoCellAnchor>
    <xdr:from>
      <xdr:col>1</xdr:col>
      <xdr:colOff>323850</xdr:colOff>
      <xdr:row>732</xdr:row>
      <xdr:rowOff>123825</xdr:rowOff>
    </xdr:from>
    <xdr:to>
      <xdr:col>6</xdr:col>
      <xdr:colOff>381000</xdr:colOff>
      <xdr:row>738</xdr:row>
      <xdr:rowOff>123825</xdr:rowOff>
    </xdr:to>
    <xdr:sp macro="" textlink="">
      <xdr:nvSpPr>
        <xdr:cNvPr id="2103" name="Text Box 55"/>
        <xdr:cNvSpPr txBox="1">
          <a:spLocks noChangeArrowheads="1"/>
        </xdr:cNvSpPr>
      </xdr:nvSpPr>
      <xdr:spPr bwMode="auto">
        <a:xfrm>
          <a:off x="847725" y="119681625"/>
          <a:ext cx="5076825" cy="9715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FF0000"/>
              </a:solidFill>
              <a:latin typeface="Arial"/>
              <a:cs typeface="Arial"/>
            </a:rPr>
            <a:t>PROBLEM:</a:t>
          </a:r>
          <a:r>
            <a:rPr lang="en-US" sz="1000" b="1" i="0" u="none" strike="noStrike" baseline="0">
              <a:solidFill>
                <a:srgbClr val="000000"/>
              </a:solidFill>
              <a:latin typeface="Arial"/>
              <a:cs typeface="Arial"/>
            </a:rPr>
            <a:t> LARGE SAMPLE &gt; 30 values,  see below. </a:t>
          </a:r>
        </a:p>
        <a:p>
          <a:pPr algn="l" rtl="0">
            <a:defRPr sz="1000"/>
          </a:pPr>
          <a:endParaRPr lang="en-US" sz="1000" b="1"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Input sample size, n,  total population standard deviation, </a:t>
          </a:r>
          <a:r>
            <a:rPr lang="el-GR" sz="1000" b="0" i="0" u="none" strike="noStrike" baseline="0">
              <a:solidFill>
                <a:srgbClr val="000000"/>
              </a:solidFill>
              <a:latin typeface="Arial"/>
              <a:cs typeface="Arial"/>
            </a:rPr>
            <a:t>σ, </a:t>
          </a:r>
          <a:r>
            <a:rPr lang="en-US" sz="1000" b="0" i="0" u="none" strike="noStrike" baseline="0">
              <a:solidFill>
                <a:srgbClr val="000000"/>
              </a:solidFill>
              <a:latin typeface="Arial"/>
              <a:cs typeface="Arial"/>
            </a:rPr>
            <a:t>Z-Score below.</a:t>
          </a:r>
        </a:p>
        <a:p>
          <a:pPr algn="l" rtl="0">
            <a:defRPr sz="1000"/>
          </a:pPr>
          <a:r>
            <a:rPr lang="en-US" sz="1000" b="0" i="0" u="none" strike="noStrike" baseline="0">
              <a:solidFill>
                <a:srgbClr val="000000"/>
              </a:solidFill>
              <a:latin typeface="Arial"/>
              <a:cs typeface="Arial"/>
            </a:rPr>
            <a:t>Find the maximum error of estimating the total population mean, Mu from the sample values for a confidence level CL.</a:t>
          </a:r>
        </a:p>
      </xdr:txBody>
    </xdr:sp>
    <xdr:clientData/>
  </xdr:twoCellAnchor>
  <xdr:twoCellAnchor editAs="oneCell">
    <xdr:from>
      <xdr:col>1</xdr:col>
      <xdr:colOff>1143000</xdr:colOff>
      <xdr:row>435</xdr:row>
      <xdr:rowOff>76200</xdr:rowOff>
    </xdr:from>
    <xdr:to>
      <xdr:col>4</xdr:col>
      <xdr:colOff>847725</xdr:colOff>
      <xdr:row>445</xdr:row>
      <xdr:rowOff>38100</xdr:rowOff>
    </xdr:to>
    <xdr:pic>
      <xdr:nvPicPr>
        <xdr:cNvPr id="2232" name="Picture 58" descr="t-DIST-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66875" y="71361300"/>
          <a:ext cx="295275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247650</xdr:colOff>
      <xdr:row>247</xdr:row>
      <xdr:rowOff>152400</xdr:rowOff>
    </xdr:from>
    <xdr:to>
      <xdr:col>6</xdr:col>
      <xdr:colOff>190500</xdr:colOff>
      <xdr:row>249</xdr:row>
      <xdr:rowOff>38100</xdr:rowOff>
    </xdr:to>
    <xdr:sp macro="" textlink="">
      <xdr:nvSpPr>
        <xdr:cNvPr id="2107" name="Text Box 59"/>
        <xdr:cNvSpPr txBox="1">
          <a:spLocks noChangeArrowheads="1"/>
        </xdr:cNvSpPr>
      </xdr:nvSpPr>
      <xdr:spPr bwMode="auto">
        <a:xfrm>
          <a:off x="4019550" y="40624125"/>
          <a:ext cx="1714500" cy="2095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0" i="0" u="none" strike="noStrike" baseline="0">
              <a:solidFill>
                <a:srgbClr val="000000"/>
              </a:solidFill>
              <a:latin typeface="Arial"/>
              <a:cs typeface="Arial"/>
            </a:rPr>
            <a:t>Confidence Interval</a:t>
          </a:r>
        </a:p>
      </xdr:txBody>
    </xdr:sp>
    <xdr:clientData/>
  </xdr:twoCellAnchor>
  <xdr:twoCellAnchor>
    <xdr:from>
      <xdr:col>4</xdr:col>
      <xdr:colOff>9525</xdr:colOff>
      <xdr:row>247</xdr:row>
      <xdr:rowOff>85725</xdr:rowOff>
    </xdr:from>
    <xdr:to>
      <xdr:col>4</xdr:col>
      <xdr:colOff>238125</xdr:colOff>
      <xdr:row>247</xdr:row>
      <xdr:rowOff>152400</xdr:rowOff>
    </xdr:to>
    <xdr:sp macro="" textlink="">
      <xdr:nvSpPr>
        <xdr:cNvPr id="2234" name="Line 60"/>
        <xdr:cNvSpPr>
          <a:spLocks noChangeShapeType="1"/>
        </xdr:cNvSpPr>
      </xdr:nvSpPr>
      <xdr:spPr bwMode="auto">
        <a:xfrm flipH="1" flipV="1">
          <a:off x="3781425" y="40557450"/>
          <a:ext cx="228600" cy="66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249</xdr:row>
      <xdr:rowOff>38100</xdr:rowOff>
    </xdr:from>
    <xdr:to>
      <xdr:col>4</xdr:col>
      <xdr:colOff>238125</xdr:colOff>
      <xdr:row>249</xdr:row>
      <xdr:rowOff>104775</xdr:rowOff>
    </xdr:to>
    <xdr:sp macro="" textlink="">
      <xdr:nvSpPr>
        <xdr:cNvPr id="2235" name="Line 61"/>
        <xdr:cNvSpPr>
          <a:spLocks noChangeShapeType="1"/>
        </xdr:cNvSpPr>
      </xdr:nvSpPr>
      <xdr:spPr bwMode="auto">
        <a:xfrm flipH="1">
          <a:off x="3771900" y="40833675"/>
          <a:ext cx="238125" cy="66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466725</xdr:colOff>
      <xdr:row>250</xdr:row>
      <xdr:rowOff>38100</xdr:rowOff>
    </xdr:from>
    <xdr:to>
      <xdr:col>7</xdr:col>
      <xdr:colOff>0</xdr:colOff>
      <xdr:row>252</xdr:row>
      <xdr:rowOff>85725</xdr:rowOff>
    </xdr:to>
    <xdr:sp macro="" textlink="">
      <xdr:nvSpPr>
        <xdr:cNvPr id="2110" name="Text Box 62"/>
        <xdr:cNvSpPr txBox="1">
          <a:spLocks noChangeArrowheads="1"/>
        </xdr:cNvSpPr>
      </xdr:nvSpPr>
      <xdr:spPr bwMode="auto">
        <a:xfrm>
          <a:off x="990600" y="40995600"/>
          <a:ext cx="4943475" cy="3714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The confidence interval, CI% of the sample mean, MuS is between LML and UML is expressed mathematically: </a:t>
          </a:r>
          <a:r>
            <a:rPr lang="en-US" sz="1000" b="1" i="0" u="none" strike="noStrike" baseline="0">
              <a:solidFill>
                <a:srgbClr val="000000"/>
              </a:solidFill>
              <a:latin typeface="Arial"/>
              <a:cs typeface="Arial"/>
            </a:rPr>
            <a:t>(CI) LML &lt; MuS &lt; UML</a:t>
          </a:r>
        </a:p>
      </xdr:txBody>
    </xdr:sp>
    <xdr:clientData/>
  </xdr:twoCellAnchor>
  <xdr:twoCellAnchor>
    <xdr:from>
      <xdr:col>1</xdr:col>
      <xdr:colOff>361950</xdr:colOff>
      <xdr:row>750</xdr:row>
      <xdr:rowOff>0</xdr:rowOff>
    </xdr:from>
    <xdr:to>
      <xdr:col>6</xdr:col>
      <xdr:colOff>381000</xdr:colOff>
      <xdr:row>757</xdr:row>
      <xdr:rowOff>104775</xdr:rowOff>
    </xdr:to>
    <xdr:sp macro="" textlink="">
      <xdr:nvSpPr>
        <xdr:cNvPr id="2111" name="Text Box 63"/>
        <xdr:cNvSpPr txBox="1">
          <a:spLocks noChangeArrowheads="1"/>
        </xdr:cNvSpPr>
      </xdr:nvSpPr>
      <xdr:spPr bwMode="auto">
        <a:xfrm>
          <a:off x="885825" y="122529600"/>
          <a:ext cx="5038725" cy="12382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FF0000"/>
              </a:solidFill>
              <a:latin typeface="Arial"/>
              <a:cs typeface="Arial"/>
            </a:rPr>
            <a:t>EXAMPLE:</a:t>
          </a: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Calculate Z Score for a Given Confidence Level, CL </a:t>
          </a:r>
        </a:p>
        <a:p>
          <a:pPr algn="l" rtl="0">
            <a:defRPr sz="1000"/>
          </a:pPr>
          <a:endParaRPr lang="en-US" sz="1000" b="1"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If the Z-Score for a given CL is not available in the table above, use Excel's, "Goal Seek" to calculate the </a:t>
          </a:r>
          <a:r>
            <a:rPr lang="en-US" sz="1000" b="1" i="0" u="none" strike="noStrike" baseline="0">
              <a:solidFill>
                <a:srgbClr val="000000"/>
              </a:solidFill>
              <a:latin typeface="Arial"/>
              <a:cs typeface="Arial"/>
            </a:rPr>
            <a:t>Z-Score</a:t>
          </a:r>
          <a:r>
            <a:rPr lang="en-US" sz="1000" b="0" i="0" u="none" strike="noStrike" baseline="0">
              <a:solidFill>
                <a:srgbClr val="000000"/>
              </a:solidFill>
              <a:latin typeface="Arial"/>
              <a:cs typeface="Arial"/>
            </a:rPr>
            <a:t> for a given confidence level, </a:t>
          </a:r>
          <a:r>
            <a:rPr lang="en-US" sz="1000" b="1" i="0" u="none" strike="noStrike" baseline="0">
              <a:solidFill>
                <a:srgbClr val="000000"/>
              </a:solidFill>
              <a:latin typeface="Arial"/>
              <a:cs typeface="Arial"/>
            </a:rPr>
            <a:t>CL.</a:t>
          </a: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Pick the Green Cell &gt; Tools &gt; Goal Seek &gt; To value &gt; .95 &gt; By changing &gt; Pick the Yellow Cell &gt; OK.   [Ans: Z = 1.96]</a:t>
          </a:r>
        </a:p>
      </xdr:txBody>
    </xdr:sp>
    <xdr:clientData/>
  </xdr:twoCellAnchor>
  <xdr:twoCellAnchor>
    <xdr:from>
      <xdr:col>1</xdr:col>
      <xdr:colOff>371475</xdr:colOff>
      <xdr:row>772</xdr:row>
      <xdr:rowOff>123825</xdr:rowOff>
    </xdr:from>
    <xdr:to>
      <xdr:col>7</xdr:col>
      <xdr:colOff>0</xdr:colOff>
      <xdr:row>780</xdr:row>
      <xdr:rowOff>66675</xdr:rowOff>
    </xdr:to>
    <xdr:sp macro="" textlink="">
      <xdr:nvSpPr>
        <xdr:cNvPr id="2112" name="Text Box 64"/>
        <xdr:cNvSpPr txBox="1">
          <a:spLocks noChangeArrowheads="1"/>
        </xdr:cNvSpPr>
      </xdr:nvSpPr>
      <xdr:spPr bwMode="auto">
        <a:xfrm>
          <a:off x="895350" y="126253875"/>
          <a:ext cx="5038725" cy="12382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FF0000"/>
              </a:solidFill>
              <a:latin typeface="Arial"/>
              <a:cs typeface="Arial"/>
            </a:rPr>
            <a:t>PROBLEM:</a:t>
          </a: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Calculate Z Score for a Given Confidence Level, CL </a:t>
          </a:r>
        </a:p>
        <a:p>
          <a:pPr algn="l" rtl="0">
            <a:defRPr sz="1000"/>
          </a:pPr>
          <a:endParaRPr lang="en-US" sz="1000" b="1"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Use Excel's, "Goal Seek" to calculate the </a:t>
          </a:r>
          <a:r>
            <a:rPr lang="en-US" sz="1000" b="1" i="0" u="none" strike="noStrike" baseline="0">
              <a:solidFill>
                <a:srgbClr val="000000"/>
              </a:solidFill>
              <a:latin typeface="Arial"/>
              <a:cs typeface="Arial"/>
            </a:rPr>
            <a:t>Z-Score</a:t>
          </a:r>
          <a:r>
            <a:rPr lang="en-US" sz="1000" b="0" i="0" u="none" strike="noStrike" baseline="0">
              <a:solidFill>
                <a:srgbClr val="000000"/>
              </a:solidFill>
              <a:latin typeface="Arial"/>
              <a:cs typeface="Arial"/>
            </a:rPr>
            <a:t> for a given confidence level, </a:t>
          </a:r>
          <a:r>
            <a:rPr lang="en-US" sz="1000" b="1" i="0" u="none" strike="noStrike" baseline="0">
              <a:solidFill>
                <a:srgbClr val="000000"/>
              </a:solidFill>
              <a:latin typeface="Arial"/>
              <a:cs typeface="Arial"/>
            </a:rPr>
            <a:t>CL.</a:t>
          </a: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Pick the Green Cell &gt; Tools &gt; Goal Seek &gt; To value &gt; .XX &gt; By changing &gt; Pick the Yellow Cell &gt; OK.</a:t>
          </a:r>
        </a:p>
      </xdr:txBody>
    </xdr:sp>
    <xdr:clientData/>
  </xdr:twoCellAnchor>
  <xdr:twoCellAnchor>
    <xdr:from>
      <xdr:col>4</xdr:col>
      <xdr:colOff>428625</xdr:colOff>
      <xdr:row>57</xdr:row>
      <xdr:rowOff>85725</xdr:rowOff>
    </xdr:from>
    <xdr:to>
      <xdr:col>6</xdr:col>
      <xdr:colOff>0</xdr:colOff>
      <xdr:row>62</xdr:row>
      <xdr:rowOff>0</xdr:rowOff>
    </xdr:to>
    <xdr:sp macro="" textlink="">
      <xdr:nvSpPr>
        <xdr:cNvPr id="2116" name="Text Box 68"/>
        <xdr:cNvSpPr txBox="1">
          <a:spLocks noChangeArrowheads="1"/>
        </xdr:cNvSpPr>
      </xdr:nvSpPr>
      <xdr:spPr bwMode="auto">
        <a:xfrm>
          <a:off x="4200525" y="9429750"/>
          <a:ext cx="1343025" cy="723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en-US" sz="1000" b="0" i="0" u="none" strike="noStrike" baseline="0">
              <a:solidFill>
                <a:srgbClr val="000000"/>
              </a:solidFill>
              <a:latin typeface="Arial"/>
              <a:cs typeface="Arial"/>
            </a:rPr>
            <a:t>The Distribution of Sample Means graph left refers to the small sample example above.</a:t>
          </a:r>
        </a:p>
      </xdr:txBody>
    </xdr:sp>
    <xdr:clientData/>
  </xdr:twoCellAnchor>
  <xdr:twoCellAnchor>
    <xdr:from>
      <xdr:col>1</xdr:col>
      <xdr:colOff>0</xdr:colOff>
      <xdr:row>791</xdr:row>
      <xdr:rowOff>142875</xdr:rowOff>
    </xdr:from>
    <xdr:to>
      <xdr:col>5</xdr:col>
      <xdr:colOff>0</xdr:colOff>
      <xdr:row>794</xdr:row>
      <xdr:rowOff>95250</xdr:rowOff>
    </xdr:to>
    <xdr:sp macro="" textlink="">
      <xdr:nvSpPr>
        <xdr:cNvPr id="2117" name="Text Box 69"/>
        <xdr:cNvSpPr txBox="1">
          <a:spLocks noChangeArrowheads="1"/>
        </xdr:cNvSpPr>
      </xdr:nvSpPr>
      <xdr:spPr bwMode="auto">
        <a:xfrm>
          <a:off x="523875" y="129387600"/>
          <a:ext cx="4438650" cy="4381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Reference: Schaum's Outlines, "Beginning Statitics" by L. J. Stephens, Published by McGraw-Hill, 1998</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35</xdr:row>
      <xdr:rowOff>47625</xdr:rowOff>
    </xdr:from>
    <xdr:to>
      <xdr:col>4</xdr:col>
      <xdr:colOff>600075</xdr:colOff>
      <xdr:row>39</xdr:row>
      <xdr:rowOff>0</xdr:rowOff>
    </xdr:to>
    <xdr:sp macro="" textlink="">
      <xdr:nvSpPr>
        <xdr:cNvPr id="4097" name="Text Box 1"/>
        <xdr:cNvSpPr txBox="1">
          <a:spLocks noChangeArrowheads="1"/>
        </xdr:cNvSpPr>
      </xdr:nvSpPr>
      <xdr:spPr bwMode="auto">
        <a:xfrm>
          <a:off x="619125" y="5829300"/>
          <a:ext cx="4667250" cy="6000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FF0000"/>
              </a:solidFill>
              <a:latin typeface="Arial"/>
              <a:cs typeface="Arial"/>
            </a:rPr>
            <a:t>PROBLEM:</a:t>
          </a:r>
          <a:r>
            <a:rPr lang="en-US" sz="1000" b="1" i="0" u="none" strike="noStrike" baseline="0">
              <a:solidFill>
                <a:srgbClr val="0000FF"/>
              </a:solidFill>
              <a:latin typeface="Arial"/>
              <a:cs typeface="Arial"/>
            </a:rPr>
            <a:t> </a:t>
          </a:r>
          <a:r>
            <a:rPr lang="en-US" sz="1000" b="1" i="0" u="none" strike="noStrike" baseline="0">
              <a:solidFill>
                <a:srgbClr val="000000"/>
              </a:solidFill>
              <a:latin typeface="Arial"/>
              <a:cs typeface="Arial"/>
            </a:rPr>
            <a:t>GOAL SEEK Exceeding the Upper Specification Limit</a:t>
          </a:r>
          <a:endParaRPr lang="en-US" sz="1000" b="1" i="0" u="none" strike="noStrike" baseline="0">
            <a:solidFill>
              <a:srgbClr val="0000FF"/>
            </a:solidFill>
            <a:latin typeface="Arial"/>
            <a:cs typeface="Arial"/>
          </a:endParaRPr>
        </a:p>
        <a:p>
          <a:pPr algn="l" rtl="0">
            <a:defRPr sz="1000"/>
          </a:pPr>
          <a:r>
            <a:rPr lang="en-US" sz="1000" b="1" i="0" u="none" strike="noStrike" baseline="0">
              <a:solidFill>
                <a:srgbClr val="000000"/>
              </a:solidFill>
              <a:latin typeface="Arial"/>
              <a:cs typeface="Arial"/>
            </a:rPr>
            <a:t>Pick the Green Cell &gt; Tools &gt; Goal Seek &gt; To value &gt; 100 &gt; </a:t>
          </a:r>
        </a:p>
        <a:p>
          <a:pPr algn="l" rtl="0">
            <a:defRPr sz="1000"/>
          </a:pPr>
          <a:r>
            <a:rPr lang="en-US" sz="1000" b="1" i="0" u="none" strike="noStrike" baseline="0">
              <a:solidFill>
                <a:srgbClr val="000000"/>
              </a:solidFill>
              <a:latin typeface="Arial"/>
              <a:cs typeface="Arial"/>
            </a:rPr>
            <a:t>By changing &gt; Pick the Yellow Cell.</a:t>
          </a:r>
          <a:endParaRPr lang="en-US" sz="1000" b="1" i="0" u="none" strike="noStrike" baseline="0">
            <a:solidFill>
              <a:srgbClr val="0000FF"/>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0</xdr:colOff>
      <xdr:row>88</xdr:row>
      <xdr:rowOff>0</xdr:rowOff>
    </xdr:from>
    <xdr:to>
      <xdr:col>4</xdr:col>
      <xdr:colOff>571500</xdr:colOff>
      <xdr:row>99</xdr:row>
      <xdr:rowOff>133350</xdr:rowOff>
    </xdr:to>
    <xdr:sp macro="" textlink="">
      <xdr:nvSpPr>
        <xdr:cNvPr id="4098" name="Text Box 2"/>
        <xdr:cNvSpPr txBox="1">
          <a:spLocks noChangeArrowheads="1"/>
        </xdr:cNvSpPr>
      </xdr:nvSpPr>
      <xdr:spPr bwMode="auto">
        <a:xfrm>
          <a:off x="609600" y="14439900"/>
          <a:ext cx="4648200" cy="19145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EXAMPLE: DESCRIPTIVE STATISTICS </a:t>
          </a: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Tools &gt; Add-Ins &gt; Analysis ToolPak. </a:t>
          </a:r>
        </a:p>
        <a:p>
          <a:pPr algn="l" rtl="0">
            <a:defRPr sz="1000"/>
          </a:pPr>
          <a:r>
            <a:rPr lang="en-US" sz="1000" b="1" i="0" u="none" strike="noStrike" baseline="0">
              <a:solidFill>
                <a:srgbClr val="000000"/>
              </a:solidFill>
              <a:latin typeface="Arial"/>
              <a:cs typeface="Arial"/>
            </a:rPr>
            <a:t>Select the empty yellow cell below &gt; Tools &gt; Data Analysis… &gt;  ToolPak &gt; Descriptive Statistics &gt; OK &gt; </a:t>
          </a:r>
        </a:p>
        <a:p>
          <a:pPr algn="l" rtl="0">
            <a:defRPr sz="1000"/>
          </a:pPr>
          <a:r>
            <a:rPr lang="en-US" sz="1000" b="1" i="0" u="none" strike="noStrike" baseline="0">
              <a:solidFill>
                <a:srgbClr val="000000"/>
              </a:solidFill>
              <a:latin typeface="Arial"/>
              <a:cs typeface="Arial"/>
            </a:rPr>
            <a:t>     Input Range: [ $E$106:$E$126 ]     </a:t>
          </a:r>
        </a:p>
        <a:p>
          <a:pPr algn="l" rtl="0">
            <a:defRPr sz="1000"/>
          </a:pPr>
          <a:r>
            <a:rPr lang="en-US" sz="1000" b="1" i="0" u="none" strike="noStrike" baseline="0">
              <a:solidFill>
                <a:srgbClr val="000000"/>
              </a:solidFill>
              <a:latin typeface="Arial"/>
              <a:cs typeface="Arial"/>
            </a:rPr>
            <a:t>      </a:t>
          </a:r>
          <a:r>
            <a:rPr lang="el-GR" sz="1000" b="1" i="0" u="none" strike="noStrike" baseline="0">
              <a:solidFill>
                <a:srgbClr val="000000"/>
              </a:solidFill>
              <a:latin typeface="Arial"/>
              <a:cs typeface="Arial"/>
            </a:rPr>
            <a:t>Θ </a:t>
          </a:r>
          <a:r>
            <a:rPr lang="en-US" sz="1000" b="1" i="0" u="none" strike="noStrike" baseline="0">
              <a:solidFill>
                <a:srgbClr val="000000"/>
              </a:solidFill>
              <a:latin typeface="Arial"/>
              <a:cs typeface="Arial"/>
            </a:rPr>
            <a:t>Output Range &gt; Pick the yellow cell below. Excel will select the range.</a:t>
          </a: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      [ </a:t>
          </a:r>
          <a:r>
            <a:rPr lang="en-US" sz="1000" b="0" i="0" u="none" strike="noStrike" baseline="0">
              <a:solidFill>
                <a:srgbClr val="000000"/>
              </a:solidFill>
              <a:latin typeface="Arial"/>
              <a:cs typeface="Arial"/>
            </a:rPr>
            <a:t>√</a:t>
          </a:r>
          <a:r>
            <a:rPr lang="en-US" sz="1000" b="1" i="0" u="none" strike="noStrike" baseline="0">
              <a:solidFill>
                <a:srgbClr val="000000"/>
              </a:solidFill>
              <a:latin typeface="Arial"/>
              <a:cs typeface="Arial"/>
            </a:rPr>
            <a:t> ] Summary statistics</a:t>
          </a:r>
        </a:p>
        <a:p>
          <a:pPr algn="l" rtl="0">
            <a:defRPr sz="1000"/>
          </a:pPr>
          <a:r>
            <a:rPr lang="en-US" sz="1000" b="1" i="0" u="none" strike="noStrike" baseline="0">
              <a:solidFill>
                <a:srgbClr val="000000"/>
              </a:solidFill>
              <a:latin typeface="Arial"/>
              <a:cs typeface="Arial"/>
            </a:rPr>
            <a:t>      [ √ ] Confidence Level for Mean  [ 95 ]%</a:t>
          </a: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1</xdr:col>
      <xdr:colOff>19050</xdr:colOff>
      <xdr:row>131</xdr:row>
      <xdr:rowOff>114300</xdr:rowOff>
    </xdr:from>
    <xdr:to>
      <xdr:col>4</xdr:col>
      <xdr:colOff>552450</xdr:colOff>
      <xdr:row>149</xdr:row>
      <xdr:rowOff>142875</xdr:rowOff>
    </xdr:to>
    <xdr:sp macro="" textlink="">
      <xdr:nvSpPr>
        <xdr:cNvPr id="4099" name="Text Box 3"/>
        <xdr:cNvSpPr txBox="1">
          <a:spLocks noChangeArrowheads="1"/>
        </xdr:cNvSpPr>
      </xdr:nvSpPr>
      <xdr:spPr bwMode="auto">
        <a:xfrm>
          <a:off x="628650" y="21545550"/>
          <a:ext cx="4610100" cy="2943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FF0000"/>
              </a:solidFill>
              <a:latin typeface="Arial"/>
              <a:cs typeface="Arial"/>
            </a:rPr>
            <a:t>PROBLEM:</a:t>
          </a:r>
          <a:r>
            <a:rPr lang="en-US" sz="1000" b="1" i="0" u="none" strike="noStrike" baseline="0">
              <a:solidFill>
                <a:srgbClr val="000000"/>
              </a:solidFill>
              <a:latin typeface="Arial"/>
              <a:cs typeface="Arial"/>
            </a:rPr>
            <a:t> DESCRIPTIVE STATISTICS</a:t>
          </a:r>
        </a:p>
        <a:p>
          <a:pPr algn="l" rtl="0">
            <a:defRPr sz="1000"/>
          </a:pPr>
          <a:endParaRPr lang="en-US" sz="1000" b="1"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Enter 5 or more of your sample variable values in the column, below-right. Excel will calculate the results. </a:t>
          </a: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Tools &gt; Add-Ins &gt; Analysis ToolPak. </a:t>
          </a:r>
        </a:p>
        <a:p>
          <a:pPr algn="l" rtl="0">
            <a:defRPr sz="1000"/>
          </a:pPr>
          <a:r>
            <a:rPr lang="en-US" sz="1000" b="1" i="0" u="none" strike="noStrike" baseline="0">
              <a:solidFill>
                <a:srgbClr val="000000"/>
              </a:solidFill>
              <a:latin typeface="Arial"/>
              <a:cs typeface="Arial"/>
            </a:rPr>
            <a:t>Select the empty yellow cell below &gt; Tools &gt; Data Analysis… &gt;  ToolPak &gt; Descriptive Statistics &gt; OK &gt; </a:t>
          </a:r>
        </a:p>
        <a:p>
          <a:pPr algn="l" rtl="0">
            <a:defRPr sz="1000"/>
          </a:pPr>
          <a:r>
            <a:rPr lang="en-US" sz="1000" b="1" i="0" u="none" strike="noStrike" baseline="0">
              <a:solidFill>
                <a:srgbClr val="000000"/>
              </a:solidFill>
              <a:latin typeface="Arial"/>
              <a:cs typeface="Arial"/>
            </a:rPr>
            <a:t>     Input Range: [ $E$73:$E$92 ]     </a:t>
          </a: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      </a:t>
          </a:r>
          <a:r>
            <a:rPr lang="el-GR" sz="1000" b="1" i="0" u="none" strike="noStrike" baseline="0">
              <a:solidFill>
                <a:srgbClr val="000000"/>
              </a:solidFill>
              <a:latin typeface="Arial"/>
              <a:cs typeface="Arial"/>
            </a:rPr>
            <a:t>Θ </a:t>
          </a:r>
          <a:r>
            <a:rPr lang="en-US" sz="1000" b="1" i="0" u="none" strike="noStrike" baseline="0">
              <a:solidFill>
                <a:srgbClr val="000000"/>
              </a:solidFill>
              <a:latin typeface="Arial"/>
              <a:cs typeface="Arial"/>
            </a:rPr>
            <a:t>Output Range &gt; Pick the yellow cell above. Excel will select the range.</a:t>
          </a: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      [ </a:t>
          </a:r>
          <a:r>
            <a:rPr lang="en-US" sz="1000" b="0" i="0" u="none" strike="noStrike" baseline="0">
              <a:solidFill>
                <a:srgbClr val="000000"/>
              </a:solidFill>
              <a:latin typeface="Arial"/>
              <a:cs typeface="Arial"/>
            </a:rPr>
            <a:t>√</a:t>
          </a:r>
          <a:r>
            <a:rPr lang="en-US" sz="1000" b="1" i="0" u="none" strike="noStrike" baseline="0">
              <a:solidFill>
                <a:srgbClr val="000000"/>
              </a:solidFill>
              <a:latin typeface="Arial"/>
              <a:cs typeface="Arial"/>
            </a:rPr>
            <a:t> ] Summary statistics</a:t>
          </a:r>
        </a:p>
        <a:p>
          <a:pPr algn="l" rtl="0">
            <a:defRPr sz="1000"/>
          </a:pPr>
          <a:r>
            <a:rPr lang="en-US" sz="1000" b="1" i="0" u="none" strike="noStrike" baseline="0">
              <a:solidFill>
                <a:srgbClr val="000000"/>
              </a:solidFill>
              <a:latin typeface="Arial"/>
              <a:cs typeface="Arial"/>
            </a:rPr>
            <a:t>      [ √ ] Confidence Level for Mean  [ 95 ]%</a:t>
          </a: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1</xdr:col>
      <xdr:colOff>9525</xdr:colOff>
      <xdr:row>180</xdr:row>
      <xdr:rowOff>85725</xdr:rowOff>
    </xdr:from>
    <xdr:to>
      <xdr:col>5</xdr:col>
      <xdr:colOff>66675</xdr:colOff>
      <xdr:row>204</xdr:row>
      <xdr:rowOff>47625</xdr:rowOff>
    </xdr:to>
    <xdr:sp macro="" textlink="">
      <xdr:nvSpPr>
        <xdr:cNvPr id="4100" name="Text Box 4"/>
        <xdr:cNvSpPr txBox="1">
          <a:spLocks noChangeArrowheads="1"/>
        </xdr:cNvSpPr>
      </xdr:nvSpPr>
      <xdr:spPr bwMode="auto">
        <a:xfrm>
          <a:off x="619125" y="29479875"/>
          <a:ext cx="4743450" cy="38481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Descriptive Statistics Terminology</a:t>
          </a:r>
        </a:p>
        <a:p>
          <a:pPr algn="l" rtl="0">
            <a:defRPr sz="1000"/>
          </a:pPr>
          <a:endParaRPr lang="en-US" sz="1000" b="1"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Sample value, </a:t>
          </a:r>
          <a:r>
            <a:rPr lang="en-US" sz="1000" b="1" i="0" u="none" strike="noStrike" baseline="0">
              <a:solidFill>
                <a:srgbClr val="000000"/>
              </a:solidFill>
              <a:latin typeface="Arial"/>
              <a:cs typeface="Arial"/>
            </a:rPr>
            <a:t>X</a:t>
          </a:r>
          <a:r>
            <a:rPr lang="en-US" sz="1000" b="0" i="0" u="none" strike="noStrike" baseline="0">
              <a:solidFill>
                <a:srgbClr val="000000"/>
              </a:solidFill>
              <a:latin typeface="Arial"/>
              <a:cs typeface="Arial"/>
            </a:rPr>
            <a:t> can be a: temperature, pressure, time, dimension, volume, weight, flow rate, rate of change, etc.</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Number of sample values: </a:t>
          </a:r>
          <a:r>
            <a:rPr lang="en-US" sz="1000" b="1" i="0" u="none" strike="noStrike" baseline="0">
              <a:solidFill>
                <a:srgbClr val="000000"/>
              </a:solidFill>
              <a:latin typeface="Arial"/>
              <a:cs typeface="Arial"/>
            </a:rPr>
            <a:t>n</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Mean: the average value.   </a:t>
          </a:r>
          <a:r>
            <a:rPr lang="en-US" sz="1000" b="1" i="0" u="none" strike="noStrike" baseline="0">
              <a:solidFill>
                <a:srgbClr val="000000"/>
              </a:solidFill>
              <a:latin typeface="Arial"/>
              <a:cs typeface="Arial"/>
            </a:rPr>
            <a:t>MusS = </a:t>
          </a:r>
          <a:r>
            <a:rPr lang="el-GR" sz="1000" b="1" i="0" u="none" strike="noStrike" baseline="0">
              <a:solidFill>
                <a:srgbClr val="000000"/>
              </a:solidFill>
              <a:latin typeface="Arial"/>
              <a:cs typeface="Arial"/>
            </a:rPr>
            <a:t>Σ </a:t>
          </a:r>
          <a:r>
            <a:rPr lang="en-US" sz="1000" b="1" i="0" u="none" strike="noStrike" baseline="0">
              <a:solidFill>
                <a:srgbClr val="000000"/>
              </a:solidFill>
              <a:latin typeface="Arial"/>
              <a:cs typeface="Arial"/>
            </a:rPr>
            <a:t>V / n</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1" i="0" u="sng" strike="noStrike" baseline="0">
              <a:solidFill>
                <a:srgbClr val="000000"/>
              </a:solidFill>
              <a:latin typeface="Arial"/>
              <a:cs typeface="Arial"/>
            </a:rPr>
            <a:t>Median:</a:t>
          </a:r>
          <a:r>
            <a:rPr lang="en-US" sz="1000" b="0" i="0" u="none" strike="noStrike" baseline="0">
              <a:solidFill>
                <a:srgbClr val="000000"/>
              </a:solidFill>
              <a:latin typeface="Arial"/>
              <a:cs typeface="Arial"/>
            </a:rPr>
            <a:t>  returns the median of the given numbers. The median is the number in the middle of a set of numbers.</a:t>
          </a:r>
        </a:p>
        <a:p>
          <a:pPr algn="l" rtl="0">
            <a:defRPr sz="1000"/>
          </a:pPr>
          <a:endParaRPr lang="en-US" sz="1000" b="0" i="0" u="none" strike="noStrike" baseline="0">
            <a:solidFill>
              <a:srgbClr val="000000"/>
            </a:solidFill>
            <a:latin typeface="Arial"/>
            <a:cs typeface="Arial"/>
          </a:endParaRPr>
        </a:p>
        <a:p>
          <a:pPr algn="l" rtl="0">
            <a:defRPr sz="1000"/>
          </a:pPr>
          <a:r>
            <a:rPr lang="en-US" sz="1000" b="1" i="0" u="sng" strike="noStrike" baseline="0">
              <a:solidFill>
                <a:srgbClr val="000000"/>
              </a:solidFill>
              <a:latin typeface="Arial"/>
              <a:cs typeface="Arial"/>
            </a:rPr>
            <a:t>Mode:</a:t>
          </a:r>
          <a:r>
            <a:rPr lang="en-US" sz="1000" b="0" i="0" u="none" strike="noStrike" baseline="0">
              <a:solidFill>
                <a:srgbClr val="000000"/>
              </a:solidFill>
              <a:latin typeface="Arial"/>
              <a:cs typeface="Arial"/>
            </a:rPr>
            <a:t>  returns the most frequently occurring, or repetitive, value in an array or range of data. </a:t>
          </a:r>
        </a:p>
        <a:p>
          <a:pPr algn="l" rtl="0">
            <a:defRPr sz="1000"/>
          </a:pPr>
          <a:endParaRPr lang="en-US" sz="1000" b="0" i="0" u="none" strike="noStrike" baseline="0">
            <a:solidFill>
              <a:srgbClr val="000000"/>
            </a:solidFill>
            <a:latin typeface="Arial"/>
            <a:cs typeface="Arial"/>
          </a:endParaRPr>
        </a:p>
        <a:p>
          <a:pPr algn="l" rtl="0">
            <a:defRPr sz="1000"/>
          </a:pPr>
          <a:r>
            <a:rPr lang="en-US" sz="1000" b="1" i="0" u="sng" strike="noStrike" baseline="0">
              <a:solidFill>
                <a:srgbClr val="000000"/>
              </a:solidFill>
              <a:latin typeface="Arial"/>
              <a:cs typeface="Arial"/>
            </a:rPr>
            <a:t>Sample Standard Deviation:</a:t>
          </a:r>
          <a:r>
            <a:rPr lang="en-US" sz="1000" b="0" i="0" u="none" strike="noStrike" baseline="0">
              <a:solidFill>
                <a:srgbClr val="000000"/>
              </a:solidFill>
              <a:latin typeface="Arial"/>
              <a:cs typeface="Arial"/>
            </a:rPr>
            <a:t>  estimates standard deviation based on a sample. The sample standard deviation is a measure of how widely values are dispersed from the average value (the mean).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Sample Standard Deviation, VAR = </a:t>
          </a:r>
          <a:r>
            <a:rPr lang="el-GR" sz="1000" b="1" i="0" u="none" strike="noStrike" baseline="0">
              <a:solidFill>
                <a:srgbClr val="000000"/>
              </a:solidFill>
              <a:latin typeface="Arial"/>
              <a:cs typeface="Arial"/>
            </a:rPr>
            <a:t>Σ (</a:t>
          </a:r>
          <a:r>
            <a:rPr lang="en-US" sz="1000" b="1" i="0" u="none" strike="noStrike" baseline="0">
              <a:solidFill>
                <a:srgbClr val="000000"/>
              </a:solidFill>
              <a:latin typeface="Arial"/>
              <a:cs typeface="Arial"/>
            </a:rPr>
            <a:t>MuS - x)^2 / (n - 1)</a:t>
          </a: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sng" strike="noStrike" baseline="0">
              <a:solidFill>
                <a:srgbClr val="000000"/>
              </a:solidFill>
              <a:latin typeface="Arial"/>
              <a:cs typeface="Arial"/>
            </a:rPr>
            <a:t>Sample Variance:</a:t>
          </a: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VAR</a:t>
          </a:r>
          <a:r>
            <a:rPr lang="en-US" sz="1000" b="0" i="0" u="none" strike="noStrike" baseline="0">
              <a:solidFill>
                <a:srgbClr val="000000"/>
              </a:solidFill>
              <a:latin typeface="Arial"/>
              <a:cs typeface="Arial"/>
            </a:rPr>
            <a:t> assumes that its arguments are a </a:t>
          </a: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1</xdr:col>
      <xdr:colOff>0</xdr:colOff>
      <xdr:row>272</xdr:row>
      <xdr:rowOff>133350</xdr:rowOff>
    </xdr:from>
    <xdr:to>
      <xdr:col>5</xdr:col>
      <xdr:colOff>9525</xdr:colOff>
      <xdr:row>277</xdr:row>
      <xdr:rowOff>104775</xdr:rowOff>
    </xdr:to>
    <xdr:sp macro="" textlink="">
      <xdr:nvSpPr>
        <xdr:cNvPr id="4102" name="Text Box 6"/>
        <xdr:cNvSpPr txBox="1">
          <a:spLocks noChangeArrowheads="1"/>
        </xdr:cNvSpPr>
      </xdr:nvSpPr>
      <xdr:spPr bwMode="auto">
        <a:xfrm>
          <a:off x="609600" y="44615100"/>
          <a:ext cx="4695825" cy="7810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FF0000"/>
              </a:solidFill>
              <a:latin typeface="Arial"/>
              <a:cs typeface="Arial"/>
            </a:rPr>
            <a:t>PROBLEM:</a:t>
          </a:r>
          <a:r>
            <a:rPr lang="en-US" sz="1000" b="1" i="0" u="none" strike="noStrike" baseline="0">
              <a:solidFill>
                <a:srgbClr val="000000"/>
              </a:solidFill>
              <a:latin typeface="Arial"/>
              <a:cs typeface="Arial"/>
            </a:rPr>
            <a:t> DATA INTERPOLATION</a:t>
          </a:r>
        </a:p>
        <a:p>
          <a:pPr algn="l" rtl="0">
            <a:defRPr sz="1000"/>
          </a:pPr>
          <a:endParaRPr lang="en-US" sz="1000" b="1"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Over-type pairs of X and Y values in the table below corresponding to your table look-up problem.</a:t>
          </a:r>
        </a:p>
      </xdr:txBody>
    </xdr:sp>
    <xdr:clientData/>
  </xdr:twoCellAnchor>
  <xdr:twoCellAnchor>
    <xdr:from>
      <xdr:col>0</xdr:col>
      <xdr:colOff>600075</xdr:colOff>
      <xdr:row>15</xdr:row>
      <xdr:rowOff>28575</xdr:rowOff>
    </xdr:from>
    <xdr:to>
      <xdr:col>5</xdr:col>
      <xdr:colOff>9525</xdr:colOff>
      <xdr:row>25</xdr:row>
      <xdr:rowOff>114300</xdr:rowOff>
    </xdr:to>
    <xdr:sp macro="" textlink="">
      <xdr:nvSpPr>
        <xdr:cNvPr id="4106" name="Text Box 10"/>
        <xdr:cNvSpPr txBox="1">
          <a:spLocks noChangeArrowheads="1"/>
        </xdr:cNvSpPr>
      </xdr:nvSpPr>
      <xdr:spPr bwMode="auto">
        <a:xfrm>
          <a:off x="600075" y="2533650"/>
          <a:ext cx="4705350" cy="1704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FF0000"/>
              </a:solidFill>
              <a:latin typeface="Arial"/>
              <a:cs typeface="Arial"/>
            </a:rPr>
            <a:t>EXAMPLE:</a:t>
          </a:r>
          <a:r>
            <a:rPr lang="en-US" sz="1000" b="1" i="0" u="none" strike="noStrike" baseline="0">
              <a:solidFill>
                <a:srgbClr val="000000"/>
              </a:solidFill>
              <a:latin typeface="Arial"/>
              <a:cs typeface="Arial"/>
            </a:rPr>
            <a:t> GOAL SEEK Exceeding the Upper Specification Limit</a:t>
          </a:r>
        </a:p>
        <a:p>
          <a:pPr algn="l" rtl="0">
            <a:defRPr sz="1000"/>
          </a:pPr>
          <a:r>
            <a:rPr lang="en-US" sz="1000" b="0" i="0" u="none" strike="noStrike" baseline="0">
              <a:solidFill>
                <a:srgbClr val="000000"/>
              </a:solidFill>
              <a:latin typeface="Arial"/>
              <a:cs typeface="Arial"/>
            </a:rPr>
            <a:t>Calculate the probability of exceeding a normally distributed process, Upper Specification Limit, USL. The objective is to find the Z Score that will result in 100 defects per million opportunities.</a:t>
          </a:r>
        </a:p>
        <a:p>
          <a:pPr algn="l" rtl="0">
            <a:defRPr sz="1000"/>
          </a:pPr>
          <a:r>
            <a:rPr lang="en-US" sz="1000" b="0" i="0" u="none" strike="noStrike" baseline="0">
              <a:solidFill>
                <a:srgbClr val="000000"/>
              </a:solidFill>
              <a:latin typeface="Arial"/>
              <a:cs typeface="Arial"/>
            </a:rPr>
            <a:t>Excel spread sheets will make the required iterations automatically with the tool called, "Goal Seek".</a:t>
          </a:r>
        </a:p>
        <a:p>
          <a:pPr algn="l" rtl="0">
            <a:defRPr sz="1000"/>
          </a:pPr>
          <a:r>
            <a:rPr lang="en-US" sz="1000" b="0" i="0" u="none" strike="noStrike" baseline="0">
              <a:solidFill>
                <a:srgbClr val="000000"/>
              </a:solidFill>
              <a:latin typeface="Arial"/>
              <a:cs typeface="Arial"/>
            </a:rPr>
            <a:t>1. Select the calculated answer in Green cell, C37 below.</a:t>
          </a:r>
        </a:p>
        <a:p>
          <a:pPr algn="l" rtl="0">
            <a:defRPr sz="1000"/>
          </a:pPr>
          <a:r>
            <a:rPr lang="en-US" sz="1000" b="0" i="0" u="none" strike="noStrike" baseline="0">
              <a:solidFill>
                <a:srgbClr val="000000"/>
              </a:solidFill>
              <a:latin typeface="Arial"/>
              <a:cs typeface="Arial"/>
            </a:rPr>
            <a:t>2. Select: Tools &gt; Goal Seek &gt; Pick "To value:" &gt;  2700 &gt; By changing: &gt; Pick Yellow cell, C30 &gt; OK.</a:t>
          </a:r>
        </a:p>
        <a:p>
          <a:pPr algn="l" rtl="0">
            <a:defRPr sz="1000"/>
          </a:pPr>
          <a:r>
            <a:rPr lang="en-US" sz="1000" b="0" i="0" u="none" strike="noStrike" baseline="0">
              <a:solidFill>
                <a:srgbClr val="000000"/>
              </a:solidFill>
              <a:latin typeface="Arial"/>
              <a:cs typeface="Arial"/>
            </a:rPr>
            <a:t>3. What Z-Score will produce 100 defects per million opportunities? Ans: Z = 3.89.</a:t>
          </a:r>
        </a:p>
      </xdr:txBody>
    </xdr:sp>
    <xdr:clientData/>
  </xdr:twoCellAnchor>
  <xdr:twoCellAnchor>
    <xdr:from>
      <xdr:col>1</xdr:col>
      <xdr:colOff>0</xdr:colOff>
      <xdr:row>53</xdr:row>
      <xdr:rowOff>95250</xdr:rowOff>
    </xdr:from>
    <xdr:to>
      <xdr:col>5</xdr:col>
      <xdr:colOff>0</xdr:colOff>
      <xdr:row>72</xdr:row>
      <xdr:rowOff>19050</xdr:rowOff>
    </xdr:to>
    <xdr:sp macro="" textlink="">
      <xdr:nvSpPr>
        <xdr:cNvPr id="4107" name="Text Box 11"/>
        <xdr:cNvSpPr txBox="1">
          <a:spLocks noChangeArrowheads="1"/>
        </xdr:cNvSpPr>
      </xdr:nvSpPr>
      <xdr:spPr bwMode="auto">
        <a:xfrm>
          <a:off x="609600" y="8829675"/>
          <a:ext cx="4686300" cy="30003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GOAL SEEK Upper &amp; Lower Specification Limits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Calculate the probability of exceeding a normally distributed process, Upper  Specification Limit. The objective is to find the Z Score that will result in 50 defects per million opportunities exceeding the USL and  50 defects per million opportunities.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Confidence Interval, CI </a:t>
          </a:r>
        </a:p>
        <a:p>
          <a:pPr algn="l" rtl="0">
            <a:defRPr sz="1000"/>
          </a:pPr>
          <a:r>
            <a:rPr lang="en-US" sz="1000" b="0" i="0" u="none" strike="noStrike" baseline="0">
              <a:solidFill>
                <a:srgbClr val="000000"/>
              </a:solidFill>
              <a:latin typeface="Arial"/>
              <a:cs typeface="Arial"/>
            </a:rPr>
            <a:t>The probability, </a:t>
          </a:r>
          <a:r>
            <a:rPr lang="en-US" sz="1000" b="1" i="0" u="none" strike="noStrike" baseline="0">
              <a:solidFill>
                <a:srgbClr val="000000"/>
              </a:solidFill>
              <a:latin typeface="Arial"/>
              <a:cs typeface="Arial"/>
            </a:rPr>
            <a:t>P</a:t>
          </a:r>
          <a:r>
            <a:rPr lang="en-US" sz="1000" b="0" i="0" u="none" strike="noStrike" baseline="0">
              <a:solidFill>
                <a:srgbClr val="000000"/>
              </a:solidFill>
              <a:latin typeface="Arial"/>
              <a:cs typeface="Arial"/>
            </a:rPr>
            <a:t> of a process variable exceeding the </a:t>
          </a:r>
          <a:r>
            <a:rPr lang="en-US" sz="1000" b="1" i="0" u="none" strike="noStrike" baseline="0">
              <a:solidFill>
                <a:srgbClr val="000000"/>
              </a:solidFill>
              <a:latin typeface="Arial"/>
              <a:cs typeface="Arial"/>
            </a:rPr>
            <a:t>USL</a:t>
          </a:r>
          <a:r>
            <a:rPr lang="en-US" sz="1000" b="0" i="0" u="none" strike="noStrike" baseline="0">
              <a:solidFill>
                <a:srgbClr val="000000"/>
              </a:solidFill>
              <a:latin typeface="Arial"/>
              <a:cs typeface="Arial"/>
            </a:rPr>
            <a:t> and falling below the </a:t>
          </a:r>
          <a:r>
            <a:rPr lang="en-US" sz="1000" b="1" i="0" u="none" strike="noStrike" baseline="0">
              <a:solidFill>
                <a:srgbClr val="000000"/>
              </a:solidFill>
              <a:latin typeface="Arial"/>
              <a:cs typeface="Arial"/>
            </a:rPr>
            <a:t>LSL</a:t>
          </a:r>
          <a:r>
            <a:rPr lang="en-US" sz="1000" b="0" i="0" u="none" strike="noStrike" baseline="0">
              <a:solidFill>
                <a:srgbClr val="000000"/>
              </a:solidFill>
              <a:latin typeface="Arial"/>
              <a:cs typeface="Arial"/>
            </a:rPr>
            <a:t> is called the confidence interval, </a:t>
          </a:r>
          <a:r>
            <a:rPr lang="en-US" sz="1000" b="1" i="0" u="none" strike="noStrike" baseline="0">
              <a:solidFill>
                <a:srgbClr val="000000"/>
              </a:solidFill>
              <a:latin typeface="Arial"/>
              <a:cs typeface="Arial"/>
            </a:rPr>
            <a:t>CI. </a:t>
          </a:r>
          <a:r>
            <a:rPr lang="en-US" sz="1000" b="0" i="0" u="none" strike="noStrike" baseline="0">
              <a:solidFill>
                <a:srgbClr val="000000"/>
              </a:solidFill>
              <a:latin typeface="Arial"/>
              <a:cs typeface="Arial"/>
            </a:rPr>
            <a:t>The </a:t>
          </a:r>
          <a:r>
            <a:rPr lang="en-US" sz="1000" b="1" i="0" u="none" strike="noStrike" baseline="0">
              <a:solidFill>
                <a:srgbClr val="000000"/>
              </a:solidFill>
              <a:latin typeface="Arial"/>
              <a:cs typeface="Arial"/>
            </a:rPr>
            <a:t>CI</a:t>
          </a:r>
          <a:r>
            <a:rPr lang="en-US" sz="1000" b="0" i="0" u="none" strike="noStrike" baseline="0">
              <a:solidFill>
                <a:srgbClr val="000000"/>
              </a:solidFill>
              <a:latin typeface="Arial"/>
              <a:cs typeface="Arial"/>
            </a:rPr>
            <a:t> is often used to evaluate sample means and may be written:</a:t>
          </a: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                                  CI = P( LSL &gt; Z &gt; USL )</a:t>
          </a: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LSL </a:t>
          </a:r>
          <a:r>
            <a:rPr lang="en-US" sz="1000" b="0" i="0" u="none" strike="noStrike" baseline="0">
              <a:solidFill>
                <a:srgbClr val="000000"/>
              </a:solidFill>
              <a:latin typeface="Arial"/>
              <a:cs typeface="Arial"/>
            </a:rPr>
            <a:t>is the lower specification value of the process mean.</a:t>
          </a:r>
        </a:p>
        <a:p>
          <a:pPr algn="l" rtl="0">
            <a:defRPr sz="1000"/>
          </a:pPr>
          <a:r>
            <a:rPr lang="en-US" sz="1000" b="1" i="0" u="none" strike="noStrike" baseline="0">
              <a:solidFill>
                <a:srgbClr val="000000"/>
              </a:solidFill>
              <a:latin typeface="Arial"/>
              <a:cs typeface="Arial"/>
            </a:rPr>
            <a:t>USL</a:t>
          </a:r>
          <a:r>
            <a:rPr lang="en-US" sz="1000" b="0" i="0" u="none" strike="noStrike" baseline="0">
              <a:solidFill>
                <a:srgbClr val="000000"/>
              </a:solidFill>
              <a:latin typeface="Arial"/>
              <a:cs typeface="Arial"/>
            </a:rPr>
            <a:t> is the upper specification value of the process mean.</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FF0000"/>
              </a:solidFill>
              <a:latin typeface="Arial"/>
              <a:cs typeface="Arial"/>
            </a:rPr>
            <a:t>Calculate: DPMO and CI below.</a:t>
          </a:r>
        </a:p>
      </xdr:txBody>
    </xdr:sp>
    <xdr:clientData/>
  </xdr:twoCellAnchor>
  <xdr:twoCellAnchor>
    <xdr:from>
      <xdr:col>1</xdr:col>
      <xdr:colOff>0</xdr:colOff>
      <xdr:row>210</xdr:row>
      <xdr:rowOff>19050</xdr:rowOff>
    </xdr:from>
    <xdr:to>
      <xdr:col>5</xdr:col>
      <xdr:colOff>0</xdr:colOff>
      <xdr:row>255</xdr:row>
      <xdr:rowOff>19050</xdr:rowOff>
    </xdr:to>
    <xdr:sp macro="" textlink="">
      <xdr:nvSpPr>
        <xdr:cNvPr id="4109" name="Text Box 13"/>
        <xdr:cNvSpPr txBox="1">
          <a:spLocks noChangeArrowheads="1"/>
        </xdr:cNvSpPr>
      </xdr:nvSpPr>
      <xdr:spPr bwMode="auto">
        <a:xfrm>
          <a:off x="609600" y="34270950"/>
          <a:ext cx="4686300" cy="72866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sample of the population. If your data represents the entire population, then compute the variance by using </a:t>
          </a:r>
          <a:r>
            <a:rPr lang="en-US" sz="1000" b="1" i="0" u="none" strike="noStrike" baseline="0">
              <a:solidFill>
                <a:srgbClr val="000000"/>
              </a:solidFill>
              <a:latin typeface="Arial"/>
              <a:cs typeface="Arial"/>
            </a:rPr>
            <a:t>VARP.</a:t>
          </a:r>
          <a:r>
            <a:rPr lang="en-US" sz="1000" b="0" i="0" u="none" strike="noStrike" baseline="0">
              <a:solidFill>
                <a:srgbClr val="000000"/>
              </a:solidFill>
              <a:latin typeface="Arial"/>
              <a:cs typeface="Arial"/>
            </a:rPr>
            <a:t> </a:t>
          </a:r>
        </a:p>
        <a:p>
          <a:pPr algn="l" rtl="0">
            <a:defRPr sz="1000"/>
          </a:pPr>
          <a:r>
            <a:rPr lang="en-US" sz="1000" b="0" i="0" u="none" strike="noStrike" baseline="0">
              <a:solidFill>
                <a:srgbClr val="000000"/>
              </a:solidFill>
              <a:latin typeface="Arial"/>
              <a:cs typeface="Arial"/>
            </a:rPr>
            <a:t>     </a:t>
          </a:r>
        </a:p>
        <a:p>
          <a:pPr algn="l" rtl="0">
            <a:defRPr sz="1000"/>
          </a:pPr>
          <a:r>
            <a:rPr lang="en-US" sz="1000" b="1" i="0" u="none" strike="noStrike" baseline="0">
              <a:solidFill>
                <a:srgbClr val="000000"/>
              </a:solidFill>
              <a:latin typeface="Arial"/>
              <a:cs typeface="Arial"/>
            </a:rPr>
            <a:t>Kurtosis: </a:t>
          </a:r>
          <a:r>
            <a:rPr lang="en-US" sz="1000" b="0" i="0" u="none" strike="noStrike" baseline="0">
              <a:solidFill>
                <a:srgbClr val="000000"/>
              </a:solidFill>
              <a:latin typeface="Arial"/>
              <a:cs typeface="Arial"/>
            </a:rPr>
            <a:t>characterizes the relative peaked-ness or flatness of a distribution compared with the normal distribution. Positive kurtosis indicates a relatively peaked distribution. Negative kurtosis indicates a relatively flat distribution.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Skewness:  characterizes the degree of asymmetry of a distribution around its mean. Positive skewness indicates a distribution with an asymmetric tail extending toward more positive values. Negative skewness indicates a distribution with an asymmetric tail extending toward more negative values.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Range:</a:t>
          </a:r>
          <a:r>
            <a:rPr lang="en-US" sz="1000" b="0" i="0" u="none" strike="noStrike" baseline="0">
              <a:solidFill>
                <a:srgbClr val="000000"/>
              </a:solidFill>
              <a:latin typeface="Arial"/>
              <a:cs typeface="Arial"/>
            </a:rPr>
            <a:t>  Maximum sample value - Minimum sample value.</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Minimum:</a:t>
          </a:r>
          <a:r>
            <a:rPr lang="en-US" sz="1000" b="0" i="0" u="none" strike="noStrike" baseline="0">
              <a:solidFill>
                <a:srgbClr val="000000"/>
              </a:solidFill>
              <a:latin typeface="Arial"/>
              <a:cs typeface="Arial"/>
            </a:rPr>
            <a:t> minimum sample value.</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Maximum:</a:t>
          </a:r>
          <a:r>
            <a:rPr lang="en-US" sz="1000" b="0" i="0" u="none" strike="noStrike" baseline="0">
              <a:solidFill>
                <a:srgbClr val="000000"/>
              </a:solidFill>
              <a:latin typeface="Arial"/>
              <a:cs typeface="Arial"/>
            </a:rPr>
            <a:t> maximum sample value.</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Sum:</a:t>
          </a:r>
          <a:r>
            <a:rPr lang="en-US" sz="1000" b="0" i="0" u="none" strike="noStrike" baseline="0">
              <a:solidFill>
                <a:srgbClr val="000000"/>
              </a:solidFill>
              <a:latin typeface="Arial"/>
              <a:cs typeface="Arial"/>
            </a:rPr>
            <a:t> Total of sample values.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Count: n</a:t>
          </a:r>
          <a:r>
            <a:rPr lang="en-US" sz="1000" b="0" i="0" u="none" strike="noStrike" baseline="0">
              <a:solidFill>
                <a:srgbClr val="000000"/>
              </a:solidFill>
              <a:latin typeface="Arial"/>
              <a:cs typeface="Arial"/>
            </a:rPr>
            <a:t> is the number of sample values.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Confidence Level, CL:</a:t>
          </a:r>
          <a:r>
            <a:rPr lang="en-US" sz="1000" b="0" i="0" u="none" strike="noStrike" baseline="0">
              <a:solidFill>
                <a:srgbClr val="000000"/>
              </a:solidFill>
              <a:latin typeface="Arial"/>
              <a:cs typeface="Arial"/>
            </a:rPr>
            <a:t> is the area under the normal distribution curve below a specified </a:t>
          </a:r>
          <a:r>
            <a:rPr lang="en-US" sz="1000" b="1" i="0" u="none" strike="noStrike" baseline="0">
              <a:solidFill>
                <a:srgbClr val="000000"/>
              </a:solidFill>
              <a:latin typeface="Arial"/>
              <a:cs typeface="Arial"/>
            </a:rPr>
            <a:t>(x)</a:t>
          </a:r>
          <a:r>
            <a:rPr lang="en-US" sz="1000" b="0" i="0" u="none" strike="noStrike" baseline="0">
              <a:solidFill>
                <a:srgbClr val="000000"/>
              </a:solidFill>
              <a:latin typeface="Arial"/>
              <a:cs typeface="Arial"/>
            </a:rPr>
            <a:t> value.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Confidence Interval, CI:</a:t>
          </a:r>
          <a:r>
            <a:rPr lang="en-US" sz="1000" b="0" i="0" u="none" strike="noStrike" baseline="0">
              <a:solidFill>
                <a:srgbClr val="000000"/>
              </a:solidFill>
              <a:latin typeface="Arial"/>
              <a:cs typeface="Arial"/>
            </a:rPr>
            <a:t> is the area under the normal distribution curve between a lower</a:t>
          </a:r>
          <a:r>
            <a:rPr lang="en-US" sz="1000" b="1" i="0" u="none" strike="noStrike" baseline="0">
              <a:solidFill>
                <a:srgbClr val="000000"/>
              </a:solidFill>
              <a:latin typeface="Arial"/>
              <a:cs typeface="Arial"/>
            </a:rPr>
            <a:t> (x)</a:t>
          </a:r>
          <a:r>
            <a:rPr lang="en-US" sz="1000" b="0" i="0" u="none" strike="noStrike" baseline="0">
              <a:solidFill>
                <a:srgbClr val="000000"/>
              </a:solidFill>
              <a:latin typeface="Arial"/>
              <a:cs typeface="Arial"/>
            </a:rPr>
            <a:t> value and an upper </a:t>
          </a:r>
          <a:r>
            <a:rPr lang="en-US" sz="1000" b="1" i="0" u="none" strike="noStrike" baseline="0">
              <a:solidFill>
                <a:srgbClr val="000000"/>
              </a:solidFill>
              <a:latin typeface="Arial"/>
              <a:cs typeface="Arial"/>
            </a:rPr>
            <a:t>(x) </a:t>
          </a:r>
          <a:r>
            <a:rPr lang="en-US" sz="1000" b="0" i="0" u="none" strike="noStrike" baseline="0">
              <a:solidFill>
                <a:srgbClr val="000000"/>
              </a:solidFill>
              <a:latin typeface="Arial"/>
              <a:cs typeface="Arial"/>
            </a:rPr>
            <a:t>value.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TDIST</a:t>
          </a:r>
          <a:r>
            <a:rPr lang="en-US" sz="1000" b="0" i="0" u="none" strike="noStrike" baseline="0">
              <a:solidFill>
                <a:srgbClr val="000000"/>
              </a:solidFill>
              <a:latin typeface="Arial"/>
              <a:cs typeface="Arial"/>
            </a:rPr>
            <a:t> Returns the Percentage Points (probability) for the Student t-distribution where a numeric value </a:t>
          </a:r>
          <a:r>
            <a:rPr lang="en-US" sz="1000" b="1" i="0" u="none" strike="noStrike" baseline="0">
              <a:solidFill>
                <a:srgbClr val="000000"/>
              </a:solidFill>
              <a:latin typeface="Arial"/>
              <a:cs typeface="Arial"/>
            </a:rPr>
            <a:t>(x)</a:t>
          </a:r>
          <a:r>
            <a:rPr lang="en-US" sz="1000" b="0" i="0" u="none" strike="noStrike" baseline="0">
              <a:solidFill>
                <a:srgbClr val="000000"/>
              </a:solidFill>
              <a:latin typeface="Arial"/>
              <a:cs typeface="Arial"/>
            </a:rPr>
            <a:t> is a calculated value of t for which the Percentage Points are to be computed. The </a:t>
          </a:r>
          <a:r>
            <a:rPr lang="en-US" sz="1000" b="1" i="0" u="none" strike="noStrike" baseline="0">
              <a:solidFill>
                <a:srgbClr val="000000"/>
              </a:solidFill>
              <a:latin typeface="Arial"/>
              <a:cs typeface="Arial"/>
            </a:rPr>
            <a:t>t-distribution</a:t>
          </a:r>
          <a:r>
            <a:rPr lang="en-US" sz="1000" b="0" i="0" u="none" strike="noStrike" baseline="0">
              <a:solidFill>
                <a:srgbClr val="000000"/>
              </a:solidFill>
              <a:latin typeface="Arial"/>
              <a:cs typeface="Arial"/>
            </a:rPr>
            <a:t> is used in the hypothesis testing of small sample data sets. Use this function in place of a table of critical values for the </a:t>
          </a:r>
        </a:p>
        <a:p>
          <a:pPr algn="l" rtl="0">
            <a:defRPr sz="1000"/>
          </a:pPr>
          <a:r>
            <a:rPr lang="en-US" sz="1000" b="1" i="0" u="none" strike="noStrike" baseline="0">
              <a:solidFill>
                <a:srgbClr val="000000"/>
              </a:solidFill>
              <a:latin typeface="Arial"/>
              <a:cs typeface="Arial"/>
            </a:rPr>
            <a:t>t-distribution.</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EXAMPLE: DATA INTERPOLATION</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 table of X and Y values is shown below. The X value of 5 lies between the upper value, 6 and lower value 4. The corresponding Y value lies between the upper value, 36 and lower value 16. Excel finds the interpolated Y value corresponding to the desired X value.</a:t>
          </a:r>
        </a:p>
      </xdr:txBody>
    </xdr:sp>
    <xdr:clientData/>
  </xdr:twoCellAnchor>
  <xdr:twoCellAnchor>
    <xdr:from>
      <xdr:col>4</xdr:col>
      <xdr:colOff>0</xdr:colOff>
      <xdr:row>261</xdr:row>
      <xdr:rowOff>142875</xdr:rowOff>
    </xdr:from>
    <xdr:to>
      <xdr:col>5</xdr:col>
      <xdr:colOff>590550</xdr:colOff>
      <xdr:row>262</xdr:row>
      <xdr:rowOff>161925</xdr:rowOff>
    </xdr:to>
    <xdr:sp macro="" textlink="">
      <xdr:nvSpPr>
        <xdr:cNvPr id="4110" name="Text Box 14"/>
        <xdr:cNvSpPr txBox="1">
          <a:spLocks noChangeArrowheads="1"/>
        </xdr:cNvSpPr>
      </xdr:nvSpPr>
      <xdr:spPr bwMode="auto">
        <a:xfrm>
          <a:off x="4686300" y="42652950"/>
          <a:ext cx="1200150" cy="1809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FF0000"/>
              </a:solidFill>
              <a:latin typeface="Arial"/>
              <a:cs typeface="Arial"/>
            </a:rPr>
            <a:t>Input TABLE</a:t>
          </a:r>
        </a:p>
      </xdr:txBody>
    </xdr:sp>
    <xdr:clientData/>
  </xdr:twoCellAnchor>
  <xdr:twoCellAnchor>
    <xdr:from>
      <xdr:col>4</xdr:col>
      <xdr:colOff>0</xdr:colOff>
      <xdr:row>279</xdr:row>
      <xdr:rowOff>0</xdr:rowOff>
    </xdr:from>
    <xdr:to>
      <xdr:col>5</xdr:col>
      <xdr:colOff>590550</xdr:colOff>
      <xdr:row>279</xdr:row>
      <xdr:rowOff>200025</xdr:rowOff>
    </xdr:to>
    <xdr:sp macro="" textlink="">
      <xdr:nvSpPr>
        <xdr:cNvPr id="4111" name="Text Box 15"/>
        <xdr:cNvSpPr txBox="1">
          <a:spLocks noChangeArrowheads="1"/>
        </xdr:cNvSpPr>
      </xdr:nvSpPr>
      <xdr:spPr bwMode="auto">
        <a:xfrm>
          <a:off x="4686300" y="45624750"/>
          <a:ext cx="1200150" cy="2000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FF0000"/>
              </a:solidFill>
              <a:latin typeface="Arial"/>
              <a:cs typeface="Arial"/>
            </a:rPr>
            <a:t>Input TABLE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xdr:row>
      <xdr:rowOff>28575</xdr:rowOff>
    </xdr:from>
    <xdr:to>
      <xdr:col>8</xdr:col>
      <xdr:colOff>0</xdr:colOff>
      <xdr:row>36</xdr:row>
      <xdr:rowOff>95250</xdr:rowOff>
    </xdr:to>
    <xdr:sp macro="" textlink="">
      <xdr:nvSpPr>
        <xdr:cNvPr id="8195" name="Text Box 3"/>
        <xdr:cNvSpPr txBox="1">
          <a:spLocks noChangeArrowheads="1"/>
        </xdr:cNvSpPr>
      </xdr:nvSpPr>
      <xdr:spPr bwMode="auto">
        <a:xfrm>
          <a:off x="609600" y="590550"/>
          <a:ext cx="4733925" cy="54102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en-US" sz="1000" b="1" i="0" u="none" strike="noStrike" baseline="0">
              <a:solidFill>
                <a:srgbClr val="000000"/>
              </a:solidFill>
              <a:latin typeface="Arial"/>
              <a:cs typeface="Arial"/>
            </a:rPr>
            <a:t>HYPOTHESIS TEST EXAMPLE</a:t>
          </a:r>
        </a:p>
        <a:p>
          <a:pPr algn="l" rtl="0">
            <a:lnSpc>
              <a:spcPts val="1100"/>
            </a:lnSpc>
            <a:defRPr sz="1000"/>
          </a:pPr>
          <a:r>
            <a:rPr lang="en-US" sz="1000" b="0" i="0" u="none" strike="noStrike" baseline="0">
              <a:solidFill>
                <a:srgbClr val="000000"/>
              </a:solidFill>
              <a:latin typeface="Arial"/>
              <a:cs typeface="Arial"/>
            </a:rPr>
            <a:t>Source </a:t>
          </a:r>
          <a:r>
            <a:rPr lang="en-US" sz="1000" b="1" i="0" u="none" strike="noStrike" baseline="0">
              <a:solidFill>
                <a:srgbClr val="000000"/>
              </a:solidFill>
              <a:latin typeface="Arial"/>
              <a:cs typeface="Arial"/>
            </a:rPr>
            <a:t>A</a:t>
          </a:r>
          <a:r>
            <a:rPr lang="en-US" sz="1000" b="0" i="0" u="none" strike="noStrike" baseline="0">
              <a:solidFill>
                <a:srgbClr val="000000"/>
              </a:solidFill>
              <a:latin typeface="Arial"/>
              <a:cs typeface="Arial"/>
            </a:rPr>
            <a:t> has been supplying chemical</a:t>
          </a:r>
          <a:r>
            <a:rPr lang="en-US" sz="1000" b="1" i="0" u="none" strike="noStrike" baseline="0">
              <a:solidFill>
                <a:srgbClr val="000000"/>
              </a:solidFill>
              <a:latin typeface="Arial"/>
              <a:cs typeface="Arial"/>
            </a:rPr>
            <a:t> X</a:t>
          </a:r>
          <a:r>
            <a:rPr lang="en-US" sz="1000" b="0" i="0" u="none" strike="noStrike" baseline="0">
              <a:solidFill>
                <a:srgbClr val="000000"/>
              </a:solidFill>
              <a:latin typeface="Arial"/>
              <a:cs typeface="Arial"/>
            </a:rPr>
            <a:t> to a chemical processing company and the production output mean, </a:t>
          </a:r>
          <a:r>
            <a:rPr lang="en-US" sz="1000" b="1" i="0" u="none" strike="noStrike" baseline="0">
              <a:solidFill>
                <a:srgbClr val="000000"/>
              </a:solidFill>
              <a:latin typeface="Arial"/>
              <a:cs typeface="Arial"/>
            </a:rPr>
            <a:t>MuA</a:t>
          </a:r>
          <a:r>
            <a:rPr lang="en-US" sz="1000" b="0" i="0" u="none" strike="noStrike" baseline="0">
              <a:solidFill>
                <a:srgbClr val="000000"/>
              </a:solidFill>
              <a:latin typeface="Arial"/>
              <a:cs typeface="Arial"/>
            </a:rPr>
            <a:t> has been </a:t>
          </a:r>
          <a:r>
            <a:rPr lang="en-US" sz="1000" b="1" i="0" u="none" strike="noStrike" baseline="0">
              <a:solidFill>
                <a:srgbClr val="000000"/>
              </a:solidFill>
              <a:latin typeface="Arial"/>
              <a:cs typeface="Arial"/>
            </a:rPr>
            <a:t>155 lbs/hr</a:t>
          </a:r>
          <a:r>
            <a:rPr lang="en-US" sz="1000" b="0" i="0" u="none" strike="noStrike" baseline="0">
              <a:solidFill>
                <a:srgbClr val="000000"/>
              </a:solidFill>
              <a:latin typeface="Arial"/>
              <a:cs typeface="Arial"/>
            </a:rPr>
            <a:t> and the standard deviation sigma is, </a:t>
          </a:r>
          <a:r>
            <a:rPr lang="el-GR" sz="1000" b="1" i="0" u="none" strike="noStrike" baseline="0">
              <a:solidFill>
                <a:srgbClr val="000000"/>
              </a:solidFill>
              <a:latin typeface="Arial"/>
              <a:cs typeface="Arial"/>
            </a:rPr>
            <a:t>σ = 5 </a:t>
          </a:r>
          <a:r>
            <a:rPr lang="en-US" sz="1000" b="1" i="0" u="none" strike="noStrike" baseline="0">
              <a:solidFill>
                <a:srgbClr val="000000"/>
              </a:solidFill>
              <a:latin typeface="Arial"/>
              <a:cs typeface="Arial"/>
            </a:rPr>
            <a:t>lb/hr.</a:t>
          </a:r>
          <a:endParaRPr lang="en-US" sz="1000" b="0" i="0" u="none" strike="noStrike" baseline="0">
            <a:solidFill>
              <a:srgbClr val="000000"/>
            </a:solidFill>
            <a:latin typeface="Arial"/>
            <a:cs typeface="Arial"/>
          </a:endParaRP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A decision will be made whether or not to purchase chemical </a:t>
          </a:r>
          <a:r>
            <a:rPr lang="en-US" sz="1000" b="1" i="0" u="none" strike="noStrike" baseline="0">
              <a:solidFill>
                <a:srgbClr val="000000"/>
              </a:solidFill>
              <a:latin typeface="Arial"/>
              <a:cs typeface="Arial"/>
            </a:rPr>
            <a:t>X</a:t>
          </a:r>
          <a:r>
            <a:rPr lang="en-US" sz="1000" b="0" i="0" u="none" strike="noStrike" baseline="0">
              <a:solidFill>
                <a:srgbClr val="000000"/>
              </a:solidFill>
              <a:latin typeface="Arial"/>
              <a:cs typeface="Arial"/>
            </a:rPr>
            <a:t> from alternate source </a:t>
          </a:r>
          <a:r>
            <a:rPr lang="en-US" sz="1000" b="1" i="0" u="none" strike="noStrike" baseline="0">
              <a:solidFill>
                <a:srgbClr val="000000"/>
              </a:solidFill>
              <a:latin typeface="Arial"/>
              <a:cs typeface="Arial"/>
            </a:rPr>
            <a:t>B</a:t>
          </a:r>
          <a:r>
            <a:rPr lang="en-US" sz="1000" b="0" i="0" u="none" strike="noStrike" baseline="0">
              <a:solidFill>
                <a:srgbClr val="000000"/>
              </a:solidFill>
              <a:latin typeface="Arial"/>
              <a:cs typeface="Arial"/>
            </a:rPr>
            <a:t>. Source </a:t>
          </a:r>
          <a:r>
            <a:rPr lang="en-US" sz="1000" b="1" i="0" u="none" strike="noStrike" baseline="0">
              <a:solidFill>
                <a:srgbClr val="000000"/>
              </a:solidFill>
              <a:latin typeface="Arial"/>
              <a:cs typeface="Arial"/>
            </a:rPr>
            <a:t>B</a:t>
          </a:r>
          <a:r>
            <a:rPr lang="en-US" sz="1000" b="0" i="0" u="none" strike="noStrike" baseline="0">
              <a:solidFill>
                <a:srgbClr val="000000"/>
              </a:solidFill>
              <a:latin typeface="Arial"/>
              <a:cs typeface="Arial"/>
            </a:rPr>
            <a:t> claims that production output will be increased using their version of chemical </a:t>
          </a:r>
          <a:r>
            <a:rPr lang="en-US" sz="1000" b="1" i="0" u="none" strike="noStrike" baseline="0">
              <a:solidFill>
                <a:srgbClr val="000000"/>
              </a:solidFill>
              <a:latin typeface="Arial"/>
              <a:cs typeface="Arial"/>
            </a:rPr>
            <a:t>X.</a:t>
          </a:r>
          <a:endParaRPr lang="en-US" sz="1000" b="0" i="0" u="none" strike="noStrike" baseline="0">
            <a:solidFill>
              <a:srgbClr val="000000"/>
            </a:solidFill>
            <a:latin typeface="Arial"/>
            <a:cs typeface="Arial"/>
          </a:endParaRP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The </a:t>
          </a:r>
          <a:r>
            <a:rPr lang="en-US" sz="1000" b="0" i="0" u="sng" strike="noStrike" baseline="0">
              <a:solidFill>
                <a:srgbClr val="000000"/>
              </a:solidFill>
              <a:latin typeface="Arial"/>
              <a:cs typeface="Arial"/>
            </a:rPr>
            <a:t>alternative hypothesis</a:t>
          </a:r>
          <a:r>
            <a:rPr lang="en-US" sz="1000" b="0" i="0" u="none" strike="noStrike" baseline="0">
              <a:solidFill>
                <a:srgbClr val="000000"/>
              </a:solidFill>
              <a:latin typeface="Arial"/>
              <a:cs typeface="Arial"/>
            </a:rPr>
            <a:t>  also called the research hypothesis </a:t>
          </a:r>
          <a:r>
            <a:rPr lang="en-US" sz="1000" b="0" i="0" u="sng" strike="noStrike" baseline="0">
              <a:solidFill>
                <a:srgbClr val="000000"/>
              </a:solidFill>
              <a:latin typeface="Arial"/>
              <a:cs typeface="Arial"/>
            </a:rPr>
            <a:t>is the purpose of this research</a:t>
          </a:r>
          <a:r>
            <a:rPr lang="en-US" sz="1000" b="0" i="0" u="none" strike="noStrike" baseline="0">
              <a:solidFill>
                <a:srgbClr val="000000"/>
              </a:solidFill>
              <a:latin typeface="Arial"/>
              <a:cs typeface="Arial"/>
            </a:rPr>
            <a:t>, that the mean production output, </a:t>
          </a:r>
          <a:r>
            <a:rPr lang="en-US" sz="1000" b="1" i="0" u="none" strike="noStrike" baseline="0">
              <a:solidFill>
                <a:srgbClr val="000000"/>
              </a:solidFill>
              <a:latin typeface="Arial"/>
              <a:cs typeface="Arial"/>
            </a:rPr>
            <a:t>MuB</a:t>
          </a:r>
          <a:r>
            <a:rPr lang="en-US" sz="1000" b="0" i="0" u="none" strike="noStrike" baseline="0">
              <a:solidFill>
                <a:srgbClr val="000000"/>
              </a:solidFill>
              <a:latin typeface="Arial"/>
              <a:cs typeface="Arial"/>
            </a:rPr>
            <a:t> will be greater than </a:t>
          </a:r>
          <a:r>
            <a:rPr lang="en-US" sz="1000" b="1" i="0" u="none" strike="noStrike" baseline="0">
              <a:solidFill>
                <a:srgbClr val="000000"/>
              </a:solidFill>
              <a:latin typeface="Arial"/>
              <a:cs typeface="Arial"/>
            </a:rPr>
            <a:t>155</a:t>
          </a:r>
          <a:r>
            <a:rPr lang="en-US" sz="1000" b="0" i="0" u="none" strike="noStrike" baseline="0">
              <a:solidFill>
                <a:srgbClr val="000000"/>
              </a:solidFill>
              <a:latin typeface="Arial"/>
              <a:cs typeface="Arial"/>
            </a:rPr>
            <a:t> using chemical </a:t>
          </a:r>
          <a:r>
            <a:rPr lang="en-US" sz="1000" b="1" i="0" u="none" strike="noStrike" baseline="0">
              <a:solidFill>
                <a:srgbClr val="000000"/>
              </a:solidFill>
              <a:latin typeface="Arial"/>
              <a:cs typeface="Arial"/>
            </a:rPr>
            <a:t>X</a:t>
          </a:r>
          <a:r>
            <a:rPr lang="en-US" sz="1000" b="0" i="0" u="none" strike="noStrike" baseline="0">
              <a:solidFill>
                <a:srgbClr val="000000"/>
              </a:solidFill>
              <a:latin typeface="Arial"/>
              <a:cs typeface="Arial"/>
            </a:rPr>
            <a:t> supplied by source </a:t>
          </a:r>
          <a:r>
            <a:rPr lang="en-US" sz="1000" b="1" i="0" u="none" strike="noStrike" baseline="0">
              <a:solidFill>
                <a:srgbClr val="000000"/>
              </a:solidFill>
              <a:latin typeface="Arial"/>
              <a:cs typeface="Arial"/>
            </a:rPr>
            <a:t>B. </a:t>
          </a:r>
          <a:r>
            <a:rPr lang="en-US" sz="1000" b="0" i="0" u="none" strike="noStrike" baseline="0">
              <a:solidFill>
                <a:srgbClr val="000000"/>
              </a:solidFill>
              <a:latin typeface="Arial"/>
              <a:cs typeface="Arial"/>
            </a:rPr>
            <a:t>The alternative hypothesis in this case is:  </a:t>
          </a:r>
        </a:p>
        <a:p>
          <a:pPr algn="l" rtl="0">
            <a:lnSpc>
              <a:spcPts val="1100"/>
            </a:lnSpc>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Ha: MuB &gt; MuA.</a:t>
          </a: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In general, </a:t>
          </a:r>
          <a:r>
            <a:rPr lang="en-US" sz="1000" b="0" i="0" u="sng" strike="noStrike" baseline="0">
              <a:solidFill>
                <a:srgbClr val="000000"/>
              </a:solidFill>
              <a:latin typeface="Arial"/>
              <a:cs typeface="Arial"/>
            </a:rPr>
            <a:t>the null hypothesis, </a:t>
          </a:r>
          <a:r>
            <a:rPr lang="en-US" sz="1000" b="1" i="0" u="sng" strike="noStrike" baseline="0">
              <a:solidFill>
                <a:srgbClr val="000000"/>
              </a:solidFill>
              <a:latin typeface="Arial"/>
              <a:cs typeface="Arial"/>
            </a:rPr>
            <a:t>Ho</a:t>
          </a:r>
          <a:r>
            <a:rPr lang="en-US" sz="1000" b="0" i="0" u="sng" strike="noStrike" baseline="0">
              <a:solidFill>
                <a:srgbClr val="000000"/>
              </a:solidFill>
              <a:latin typeface="Arial"/>
              <a:cs typeface="Arial"/>
            </a:rPr>
            <a:t> states, "No difference".</a:t>
          </a:r>
          <a:r>
            <a:rPr lang="en-US" sz="1000" b="0" i="0" u="none" strike="noStrike" baseline="0">
              <a:solidFill>
                <a:srgbClr val="000000"/>
              </a:solidFill>
              <a:latin typeface="Arial"/>
              <a:cs typeface="Arial"/>
            </a:rPr>
            <a:t> If </a:t>
          </a:r>
          <a:r>
            <a:rPr lang="en-US" sz="1000" b="1" i="0" u="none" strike="noStrike" baseline="0">
              <a:solidFill>
                <a:srgbClr val="000000"/>
              </a:solidFill>
              <a:latin typeface="Arial"/>
              <a:cs typeface="Arial"/>
            </a:rPr>
            <a:t>Ho</a:t>
          </a:r>
          <a:r>
            <a:rPr lang="en-US" sz="1000" b="0" i="0" u="none" strike="noStrike" baseline="0">
              <a:solidFill>
                <a:srgbClr val="000000"/>
              </a:solidFill>
              <a:latin typeface="Arial"/>
              <a:cs typeface="Arial"/>
            </a:rPr>
            <a:t> is true, the mean production output, </a:t>
          </a:r>
          <a:r>
            <a:rPr lang="en-US" sz="1000" b="1" i="0" u="none" strike="noStrike" baseline="0">
              <a:solidFill>
                <a:srgbClr val="000000"/>
              </a:solidFill>
              <a:latin typeface="Arial"/>
              <a:cs typeface="Arial"/>
            </a:rPr>
            <a:t>MuB</a:t>
          </a:r>
          <a:r>
            <a:rPr lang="en-US" sz="1000" b="0" i="0" u="none" strike="noStrike" baseline="0">
              <a:solidFill>
                <a:srgbClr val="000000"/>
              </a:solidFill>
              <a:latin typeface="Arial"/>
              <a:cs typeface="Arial"/>
            </a:rPr>
            <a:t> will be equal to or less than </a:t>
          </a:r>
          <a:r>
            <a:rPr lang="en-US" sz="1000" b="1" i="0" u="none" strike="noStrike" baseline="0">
              <a:solidFill>
                <a:srgbClr val="000000"/>
              </a:solidFill>
              <a:latin typeface="Arial"/>
              <a:cs typeface="Arial"/>
            </a:rPr>
            <a:t>155</a:t>
          </a:r>
          <a:r>
            <a:rPr lang="en-US" sz="1000" b="0" i="0" u="none" strike="noStrike" baseline="0">
              <a:solidFill>
                <a:srgbClr val="000000"/>
              </a:solidFill>
              <a:latin typeface="Arial"/>
              <a:cs typeface="Arial"/>
            </a:rPr>
            <a:t> using chemical </a:t>
          </a:r>
          <a:r>
            <a:rPr lang="en-US" sz="1000" b="1" i="0" u="none" strike="noStrike" baseline="0">
              <a:solidFill>
                <a:srgbClr val="000000"/>
              </a:solidFill>
              <a:latin typeface="Arial"/>
              <a:cs typeface="Arial"/>
            </a:rPr>
            <a:t>X</a:t>
          </a:r>
          <a:r>
            <a:rPr lang="en-US" sz="1000" b="0" i="0" u="none" strike="noStrike" baseline="0">
              <a:solidFill>
                <a:srgbClr val="000000"/>
              </a:solidFill>
              <a:latin typeface="Arial"/>
              <a:cs typeface="Arial"/>
            </a:rPr>
            <a:t> supplied by source</a:t>
          </a:r>
          <a:r>
            <a:rPr lang="en-US" sz="1000" b="1" i="0" u="none" strike="noStrike" baseline="0">
              <a:solidFill>
                <a:srgbClr val="000000"/>
              </a:solidFill>
              <a:latin typeface="Arial"/>
              <a:cs typeface="Arial"/>
            </a:rPr>
            <a:t> B. </a:t>
          </a:r>
          <a:r>
            <a:rPr lang="en-US" sz="1000" b="0" i="0" u="none" strike="noStrike" baseline="0">
              <a:solidFill>
                <a:srgbClr val="000000"/>
              </a:solidFill>
              <a:latin typeface="Arial"/>
              <a:cs typeface="Arial"/>
            </a:rPr>
            <a:t>The null hypothesis is: </a:t>
          </a:r>
          <a:r>
            <a:rPr lang="en-US" sz="1000" b="1" i="0" u="none" strike="noStrike" baseline="0">
              <a:solidFill>
                <a:srgbClr val="000000"/>
              </a:solidFill>
              <a:latin typeface="Arial"/>
              <a:cs typeface="Arial"/>
            </a:rPr>
            <a:t>Ho: MuB =&lt; MuA</a:t>
          </a:r>
          <a:endParaRPr lang="en-US" sz="1000" b="0" i="0" u="none" strike="noStrike" baseline="0">
            <a:solidFill>
              <a:srgbClr val="000000"/>
            </a:solidFill>
            <a:latin typeface="Arial"/>
            <a:cs typeface="Arial"/>
          </a:endParaRP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The Upper Specification Limit is, </a:t>
          </a:r>
          <a:r>
            <a:rPr lang="en-US" sz="1000" b="1" i="0" u="none" strike="noStrike" baseline="0">
              <a:solidFill>
                <a:srgbClr val="000000"/>
              </a:solidFill>
              <a:latin typeface="Arial"/>
              <a:cs typeface="Arial"/>
            </a:rPr>
            <a:t>USL = 165</a:t>
          </a: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The Lower Specification Limit is, </a:t>
          </a:r>
          <a:r>
            <a:rPr lang="en-US" sz="1000" b="1" i="0" u="none" strike="noStrike" baseline="0">
              <a:solidFill>
                <a:srgbClr val="000000"/>
              </a:solidFill>
              <a:latin typeface="Arial"/>
              <a:cs typeface="Arial"/>
            </a:rPr>
            <a:t>LSL = 145</a:t>
          </a:r>
        </a:p>
        <a:p>
          <a:pPr algn="l" rtl="0">
            <a:lnSpc>
              <a:spcPts val="1100"/>
            </a:lnSpc>
            <a:defRPr sz="1000"/>
          </a:pPr>
          <a:r>
            <a:rPr lang="en-US" sz="1000" b="0" i="0" u="none" strike="noStrike" baseline="0">
              <a:solidFill>
                <a:srgbClr val="000000"/>
              </a:solidFill>
              <a:latin typeface="Arial"/>
              <a:cs typeface="Arial"/>
            </a:rPr>
            <a:t>Mean value,</a:t>
          </a:r>
          <a:r>
            <a:rPr lang="en-US" sz="1000" b="1" i="0" u="none" strike="noStrike" baseline="0">
              <a:solidFill>
                <a:srgbClr val="000000"/>
              </a:solidFill>
              <a:latin typeface="Arial"/>
              <a:cs typeface="Arial"/>
            </a:rPr>
            <a:t> Mu = (USL + LSL) / 2 = 155</a:t>
          </a:r>
        </a:p>
        <a:p>
          <a:pPr algn="l" rtl="0">
            <a:lnSpc>
              <a:spcPts val="1100"/>
            </a:lnSpc>
            <a:defRPr sz="1000"/>
          </a:pPr>
          <a:endParaRPr lang="en-US" sz="1000" b="1"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Significance level,</a:t>
          </a:r>
          <a:r>
            <a:rPr lang="en-US" sz="1000" b="1" i="0" u="none" strike="noStrike" baseline="0">
              <a:solidFill>
                <a:srgbClr val="000000"/>
              </a:solidFill>
              <a:latin typeface="Arial"/>
              <a:cs typeface="Arial"/>
            </a:rPr>
            <a:t>  </a:t>
          </a:r>
          <a:r>
            <a:rPr lang="el-GR" sz="1000" b="1" i="0" u="none" strike="noStrike" baseline="0">
              <a:solidFill>
                <a:srgbClr val="000000"/>
              </a:solidFill>
              <a:latin typeface="Arial"/>
              <a:cs typeface="Arial"/>
            </a:rPr>
            <a:t>α = </a:t>
          </a:r>
          <a:r>
            <a:rPr lang="en-US" sz="1000" b="1" i="0" u="none" strike="noStrike" baseline="0">
              <a:solidFill>
                <a:srgbClr val="000000"/>
              </a:solidFill>
              <a:latin typeface="Arial"/>
              <a:cs typeface="Arial"/>
            </a:rPr>
            <a:t>P(x &lt; 145  or x &gt; 165)</a:t>
          </a:r>
        </a:p>
        <a:p>
          <a:pPr algn="l" rtl="0">
            <a:lnSpc>
              <a:spcPts val="1100"/>
            </a:lnSpc>
            <a:defRPr sz="1000"/>
          </a:pPr>
          <a:endParaRPr lang="en-US" sz="1000" b="1"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Total Population Z-score,</a:t>
          </a:r>
          <a:r>
            <a:rPr lang="en-US" sz="1000" b="1" i="0" u="none" strike="noStrike" baseline="0">
              <a:solidFill>
                <a:srgbClr val="000000"/>
              </a:solidFill>
              <a:latin typeface="Arial"/>
              <a:cs typeface="Arial"/>
            </a:rPr>
            <a:t>  Z = ( USL - Mu ) / </a:t>
          </a:r>
          <a:r>
            <a:rPr lang="el-GR" sz="1000" b="1" i="0" u="none" strike="noStrike" baseline="0">
              <a:solidFill>
                <a:srgbClr val="000000"/>
              </a:solidFill>
              <a:latin typeface="Arial"/>
              <a:cs typeface="Arial"/>
            </a:rPr>
            <a:t>σ </a:t>
          </a:r>
        </a:p>
        <a:p>
          <a:pPr algn="l" rtl="0">
            <a:lnSpc>
              <a:spcPts val="1100"/>
            </a:lnSpc>
            <a:defRPr sz="1000"/>
          </a:pPr>
          <a:r>
            <a:rPr lang="el-GR" sz="1000" b="1" i="0" u="none" strike="noStrike" baseline="0">
              <a:solidFill>
                <a:srgbClr val="000000"/>
              </a:solidFill>
              <a:latin typeface="Arial"/>
              <a:cs typeface="Arial"/>
            </a:rPr>
            <a:t>                                                   = (165 - 155) / 5</a:t>
          </a:r>
        </a:p>
        <a:p>
          <a:pPr algn="l" rtl="0">
            <a:lnSpc>
              <a:spcPts val="1100"/>
            </a:lnSpc>
            <a:defRPr sz="1000"/>
          </a:pPr>
          <a:r>
            <a:rPr lang="el-GR" sz="1000" b="1" i="0" u="none" strike="noStrike" baseline="0">
              <a:solidFill>
                <a:srgbClr val="000000"/>
              </a:solidFill>
              <a:latin typeface="Arial"/>
              <a:cs typeface="Arial"/>
            </a:rPr>
            <a:t>                                                   = 2.00</a:t>
          </a:r>
        </a:p>
        <a:p>
          <a:pPr algn="l" rtl="0">
            <a:lnSpc>
              <a:spcPts val="1100"/>
            </a:lnSpc>
            <a:defRPr sz="1000"/>
          </a:pPr>
          <a:r>
            <a:rPr lang="en-US" sz="1000" b="0" i="0" u="none" strike="noStrike" baseline="0">
              <a:solidFill>
                <a:srgbClr val="000000"/>
              </a:solidFill>
              <a:latin typeface="Arial"/>
              <a:cs typeface="Arial"/>
            </a:rPr>
            <a:t>Excel's statistical function,</a:t>
          </a:r>
          <a:r>
            <a:rPr lang="en-US" sz="1000" b="1" i="0" u="none" strike="noStrike" baseline="0">
              <a:solidFill>
                <a:srgbClr val="000000"/>
              </a:solidFill>
              <a:latin typeface="Arial"/>
              <a:cs typeface="Arial"/>
            </a:rPr>
            <a:t> NORMSDIST(Z)</a:t>
          </a:r>
          <a:r>
            <a:rPr lang="en-US" sz="1000" b="0" i="0" u="none" strike="noStrike" baseline="0">
              <a:solidFill>
                <a:srgbClr val="000000"/>
              </a:solidFill>
              <a:latin typeface="Arial"/>
              <a:cs typeface="Arial"/>
            </a:rPr>
            <a:t> is used below to calculate </a:t>
          </a:r>
          <a:r>
            <a:rPr lang="el-GR" sz="1000" b="1" i="0" u="none" strike="noStrike" baseline="0">
              <a:solidFill>
                <a:srgbClr val="000000"/>
              </a:solidFill>
              <a:latin typeface="Arial"/>
              <a:cs typeface="Arial"/>
            </a:rPr>
            <a:t>α </a:t>
          </a:r>
          <a:r>
            <a:rPr lang="en-US" sz="1000" b="0" i="0" u="none" strike="noStrike" baseline="0">
              <a:solidFill>
                <a:srgbClr val="000000"/>
              </a:solidFill>
              <a:latin typeface="Arial"/>
              <a:cs typeface="Arial"/>
            </a:rPr>
            <a:t>for the whole population. </a:t>
          </a:r>
          <a:r>
            <a:rPr lang="el-GR" sz="1000" b="1" i="0" u="none" strike="noStrike" baseline="0">
              <a:solidFill>
                <a:srgbClr val="000000"/>
              </a:solidFill>
              <a:latin typeface="Arial"/>
              <a:cs typeface="Arial"/>
            </a:rPr>
            <a:t>α / 2</a:t>
          </a:r>
          <a:r>
            <a:rPr lang="el-GR" sz="1000" b="0" i="0" u="none" strike="noStrike" baseline="0">
              <a:solidFill>
                <a:srgbClr val="000000"/>
              </a:solidFill>
              <a:latin typeface="Arial"/>
              <a:cs typeface="Arial"/>
            </a:rPr>
            <a:t> </a:t>
          </a:r>
          <a:r>
            <a:rPr lang="en-US" sz="1000" b="0" i="0" u="none" strike="noStrike" baseline="0">
              <a:solidFill>
                <a:srgbClr val="000000"/>
              </a:solidFill>
              <a:latin typeface="Arial"/>
              <a:cs typeface="Arial"/>
            </a:rPr>
            <a:t>is the area under each tail of the normal distribution curve. Given a Z-score of 2.00,  </a:t>
          </a:r>
          <a:r>
            <a:rPr lang="el-GR" sz="1000" b="0" i="0" u="none" strike="noStrike" baseline="0">
              <a:solidFill>
                <a:srgbClr val="000000"/>
              </a:solidFill>
              <a:latin typeface="Arial"/>
              <a:cs typeface="Arial"/>
            </a:rPr>
            <a:t>α / 2 = 1- </a:t>
          </a:r>
          <a:r>
            <a:rPr lang="en-US" sz="1000" b="0" i="0" u="none" strike="noStrike" baseline="0">
              <a:solidFill>
                <a:srgbClr val="000000"/>
              </a:solidFill>
              <a:latin typeface="Arial"/>
              <a:cs typeface="Arial"/>
            </a:rPr>
            <a:t>NORMSDIST(Z) = 0.0228, and significance, </a:t>
          </a:r>
        </a:p>
        <a:p>
          <a:pPr algn="l" rtl="0">
            <a:defRPr sz="1000"/>
          </a:pPr>
          <a:r>
            <a:rPr lang="el-GR" sz="1000" b="0" i="0" u="none" strike="noStrike" baseline="0">
              <a:solidFill>
                <a:srgbClr val="000000"/>
              </a:solidFill>
              <a:latin typeface="Arial"/>
              <a:cs typeface="Arial"/>
            </a:rPr>
            <a:t>α = 2 </a:t>
          </a:r>
          <a:r>
            <a:rPr lang="en-US" sz="1000" b="0" i="0" u="none" strike="noStrike" baseline="0">
              <a:solidFill>
                <a:srgbClr val="000000"/>
              </a:solidFill>
              <a:latin typeface="Arial"/>
              <a:cs typeface="Arial"/>
            </a:rPr>
            <a:t>x 0.0228 = 0.0456 or 4.56%.</a:t>
          </a: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Conclusion: Only 4.56% of the time MuB will exceed MuA and source B will be rejected.</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editAs="oneCell">
    <xdr:from>
      <xdr:col>1</xdr:col>
      <xdr:colOff>352425</xdr:colOff>
      <xdr:row>36</xdr:row>
      <xdr:rowOff>152400</xdr:rowOff>
    </xdr:from>
    <xdr:to>
      <xdr:col>7</xdr:col>
      <xdr:colOff>200025</xdr:colOff>
      <xdr:row>48</xdr:row>
      <xdr:rowOff>38100</xdr:rowOff>
    </xdr:to>
    <xdr:pic>
      <xdr:nvPicPr>
        <xdr:cNvPr id="8312" name="Picture 8" descr="HYPOTH-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6057900"/>
          <a:ext cx="390525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600075</xdr:colOff>
      <xdr:row>53</xdr:row>
      <xdr:rowOff>76200</xdr:rowOff>
    </xdr:from>
    <xdr:to>
      <xdr:col>8</xdr:col>
      <xdr:colOff>0</xdr:colOff>
      <xdr:row>82</xdr:row>
      <xdr:rowOff>66675</xdr:rowOff>
    </xdr:to>
    <xdr:sp macro="" textlink="">
      <xdr:nvSpPr>
        <xdr:cNvPr id="8201" name="Text Box 9"/>
        <xdr:cNvSpPr txBox="1">
          <a:spLocks noChangeArrowheads="1"/>
        </xdr:cNvSpPr>
      </xdr:nvSpPr>
      <xdr:spPr bwMode="auto">
        <a:xfrm>
          <a:off x="600075" y="8734425"/>
          <a:ext cx="4743450" cy="46863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Hypothesis Decision Rules </a:t>
          </a:r>
        </a:p>
        <a:p>
          <a:pPr algn="l" rtl="0">
            <a:defRPr sz="1000"/>
          </a:pPr>
          <a:r>
            <a:rPr lang="en-US" sz="1000" b="0" i="0" u="none" strike="noStrike" baseline="0">
              <a:solidFill>
                <a:srgbClr val="000000"/>
              </a:solidFill>
              <a:latin typeface="Arial"/>
              <a:cs typeface="Arial"/>
            </a:rPr>
            <a:t>The hypothesis rejection regions of the chemical process are shaded yellow in the normal distribution graph above. The acceptance region lies between the USL and the LSL.</a:t>
          </a:r>
          <a:endParaRPr lang="en-US" sz="1000" b="1"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 Accept Ho if </a:t>
          </a:r>
          <a:r>
            <a:rPr lang="en-US" sz="1000" b="1" i="0" u="none" strike="noStrike" baseline="0">
              <a:solidFill>
                <a:srgbClr val="000000"/>
              </a:solidFill>
              <a:latin typeface="Arial"/>
              <a:cs typeface="Arial"/>
            </a:rPr>
            <a:t>t</a:t>
          </a:r>
          <a:r>
            <a:rPr lang="en-US" sz="1000" b="0" i="0" u="none" strike="noStrike" baseline="0">
              <a:solidFill>
                <a:srgbClr val="000000"/>
              </a:solidFill>
              <a:latin typeface="Arial"/>
              <a:cs typeface="Arial"/>
            </a:rPr>
            <a:t> falls within the acceptance region.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2. Reject Ho if</a:t>
          </a:r>
          <a:r>
            <a:rPr lang="en-US" sz="1000" b="1" i="0" u="none" strike="noStrike" baseline="0">
              <a:solidFill>
                <a:srgbClr val="000000"/>
              </a:solidFill>
              <a:latin typeface="Arial"/>
              <a:cs typeface="Arial"/>
            </a:rPr>
            <a:t> t </a:t>
          </a:r>
          <a:r>
            <a:rPr lang="en-US" sz="1000" b="0" i="0" u="none" strike="noStrike" baseline="0">
              <a:solidFill>
                <a:srgbClr val="000000"/>
              </a:solidFill>
              <a:latin typeface="Arial"/>
              <a:cs typeface="Arial"/>
            </a:rPr>
            <a:t>falls outside of the acceptance region.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sample value of the test statistic, </a:t>
          </a:r>
          <a:r>
            <a:rPr lang="en-US" sz="1000" b="1" i="0" u="none" strike="noStrike" baseline="0">
              <a:solidFill>
                <a:srgbClr val="000000"/>
              </a:solidFill>
              <a:latin typeface="Arial"/>
              <a:cs typeface="Arial"/>
            </a:rPr>
            <a:t>t</a:t>
          </a:r>
          <a:r>
            <a:rPr lang="en-US" sz="1000" b="0" i="0" u="none" strike="noStrike" baseline="0">
              <a:solidFill>
                <a:srgbClr val="000000"/>
              </a:solidFill>
              <a:latin typeface="Arial"/>
              <a:cs typeface="Arial"/>
            </a:rPr>
            <a:t> is that value of </a:t>
          </a:r>
          <a:r>
            <a:rPr lang="en-US" sz="1000" b="1" i="0" u="none" strike="noStrike" baseline="0">
              <a:solidFill>
                <a:srgbClr val="000000"/>
              </a:solidFill>
              <a:latin typeface="Arial"/>
              <a:cs typeface="Arial"/>
            </a:rPr>
            <a:t>t</a:t>
          </a:r>
          <a:r>
            <a:rPr lang="en-US" sz="1000" b="0" i="0" u="none" strike="noStrike" baseline="0">
              <a:solidFill>
                <a:srgbClr val="000000"/>
              </a:solidFill>
              <a:latin typeface="Arial"/>
              <a:cs typeface="Arial"/>
            </a:rPr>
            <a:t> under the</a:t>
          </a:r>
          <a:r>
            <a:rPr lang="en-US" sz="1000" b="1" i="0" u="none" strike="noStrike" baseline="0">
              <a:solidFill>
                <a:srgbClr val="000000"/>
              </a:solidFill>
              <a:latin typeface="Arial"/>
              <a:cs typeface="Arial"/>
            </a:rPr>
            <a:t> t </a:t>
          </a:r>
          <a:r>
            <a:rPr lang="en-US" sz="1000" b="0" i="0" u="none" strike="noStrike" baseline="0">
              <a:solidFill>
                <a:srgbClr val="000000"/>
              </a:solidFill>
              <a:latin typeface="Arial"/>
              <a:cs typeface="Arial"/>
            </a:rPr>
            <a:t>distribution corresponding to </a:t>
          </a:r>
          <a:r>
            <a:rPr lang="el-GR" sz="1000" b="1" i="0" u="none" strike="noStrike" baseline="0">
              <a:solidFill>
                <a:srgbClr val="000000"/>
              </a:solidFill>
              <a:latin typeface="Arial"/>
              <a:cs typeface="Arial"/>
            </a:rPr>
            <a:t>α.</a:t>
          </a:r>
          <a:r>
            <a:rPr lang="el-GR" sz="1000" b="0" i="0" u="none" strike="noStrike" baseline="0">
              <a:solidFill>
                <a:srgbClr val="000000"/>
              </a:solidFill>
              <a:latin typeface="Arial"/>
              <a:cs typeface="Arial"/>
            </a:rPr>
            <a:t>  </a:t>
          </a:r>
          <a:r>
            <a:rPr lang="en-US" sz="1000" b="0" i="0" u="none" strike="noStrike" baseline="0">
              <a:solidFill>
                <a:srgbClr val="000000"/>
              </a:solidFill>
              <a:latin typeface="Arial"/>
              <a:cs typeface="Arial"/>
            </a:rPr>
            <a:t>If </a:t>
          </a:r>
          <a:r>
            <a:rPr lang="el-GR" sz="1000" b="0" i="0" u="none" strike="noStrike" baseline="0">
              <a:solidFill>
                <a:srgbClr val="000000"/>
              </a:solidFill>
              <a:latin typeface="Arial"/>
              <a:cs typeface="Arial"/>
            </a:rPr>
            <a:t>σ </a:t>
          </a:r>
          <a:r>
            <a:rPr lang="en-US" sz="1000" b="0" i="0" u="none" strike="noStrike" baseline="0">
              <a:solidFill>
                <a:srgbClr val="000000"/>
              </a:solidFill>
              <a:latin typeface="Arial"/>
              <a:cs typeface="Arial"/>
            </a:rPr>
            <a:t>is known, then </a:t>
          </a:r>
          <a:r>
            <a:rPr lang="en-US" sz="1000" b="1" i="0" u="none" strike="noStrike" baseline="0">
              <a:solidFill>
                <a:srgbClr val="000000"/>
              </a:solidFill>
              <a:latin typeface="Arial"/>
              <a:cs typeface="Arial"/>
            </a:rPr>
            <a:t>Z </a:t>
          </a:r>
          <a:r>
            <a:rPr lang="en-US" sz="1000" b="0" i="0" u="none" strike="noStrike" baseline="0">
              <a:solidFill>
                <a:srgbClr val="000000"/>
              </a:solidFill>
              <a:latin typeface="Arial"/>
              <a:cs typeface="Arial"/>
            </a:rPr>
            <a:t>is used in place of </a:t>
          </a:r>
          <a:r>
            <a:rPr lang="en-US" sz="1000" b="1" i="0" u="none" strike="noStrike" baseline="0">
              <a:solidFill>
                <a:srgbClr val="000000"/>
              </a:solidFill>
              <a:latin typeface="Arial"/>
              <a:cs typeface="Arial"/>
            </a:rPr>
            <a:t>t.</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Hypothesis Testing</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forms of hypothesis testing each have a base mean value, </a:t>
          </a:r>
          <a:r>
            <a:rPr lang="en-US" sz="1000" b="1" i="0" u="none" strike="noStrike" baseline="0">
              <a:solidFill>
                <a:srgbClr val="000000"/>
              </a:solidFill>
              <a:latin typeface="Arial"/>
              <a:cs typeface="Arial"/>
            </a:rPr>
            <a:t>Muo</a:t>
          </a:r>
          <a:r>
            <a:rPr lang="en-US" sz="1000" b="0" i="0" u="none" strike="noStrike" baseline="0">
              <a:solidFill>
                <a:srgbClr val="000000"/>
              </a:solidFill>
              <a:latin typeface="Arial"/>
              <a:cs typeface="Arial"/>
            </a:rPr>
            <a:t> that is compared with an alternate mean value, </a:t>
          </a:r>
          <a:r>
            <a:rPr lang="en-US" sz="1000" b="1" i="0" u="none" strike="noStrike" baseline="0">
              <a:solidFill>
                <a:srgbClr val="000000"/>
              </a:solidFill>
              <a:latin typeface="Arial"/>
              <a:cs typeface="Arial"/>
            </a:rPr>
            <a:t>Mua.</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 Two-tailed test            2. Upper-tailed test             3. Lower-tailed test</a:t>
          </a:r>
        </a:p>
        <a:p>
          <a:pPr algn="l" rtl="0">
            <a:defRPr sz="1000"/>
          </a:pPr>
          <a:r>
            <a:rPr lang="en-US" sz="1000" b="0" i="0" u="none" strike="noStrike" baseline="0">
              <a:solidFill>
                <a:srgbClr val="000000"/>
              </a:solidFill>
              <a:latin typeface="Arial"/>
              <a:cs typeface="Arial"/>
            </a:rPr>
            <a:t>    Ho: Mua = Muo              Ho: Mua =&lt; Muo                Ho: Mua =&gt; Muo</a:t>
          </a:r>
        </a:p>
        <a:p>
          <a:pPr algn="l" rtl="0">
            <a:defRPr sz="1000"/>
          </a:pPr>
          <a:r>
            <a:rPr lang="en-US" sz="1000" b="0" i="0" u="none" strike="noStrike" baseline="0">
              <a:solidFill>
                <a:srgbClr val="000000"/>
              </a:solidFill>
              <a:latin typeface="Arial"/>
              <a:cs typeface="Arial"/>
            </a:rPr>
            <a:t>    Ha: Mua ≠ Muo              Ha: Mua &gt; Muo                  Ha: Mua &lt; Muo</a:t>
          </a:r>
        </a:p>
        <a:p>
          <a:pPr algn="l" rtl="0">
            <a:defRPr sz="1000"/>
          </a:pPr>
          <a:r>
            <a:rPr lang="en-US" sz="1000" b="0" i="0" u="none" strike="noStrike" baseline="0">
              <a:solidFill>
                <a:srgbClr val="000000"/>
              </a:solidFill>
              <a:latin typeface="Arial"/>
              <a:cs typeface="Arial"/>
            </a:rPr>
            <a:t> </a:t>
          </a:r>
        </a:p>
        <a:p>
          <a:pPr algn="l" rtl="0">
            <a:defRPr sz="1000"/>
          </a:pPr>
          <a:r>
            <a:rPr lang="en-US" sz="1000" b="0" i="0" u="sng" strike="noStrike" baseline="0">
              <a:solidFill>
                <a:srgbClr val="000000"/>
              </a:solidFill>
              <a:latin typeface="Arial"/>
              <a:cs typeface="Arial"/>
            </a:rPr>
            <a:t>Significance level, </a:t>
          </a:r>
          <a:r>
            <a:rPr lang="el-GR" sz="1000" b="1" i="0" u="sng" strike="noStrike" baseline="0">
              <a:solidFill>
                <a:srgbClr val="000000"/>
              </a:solidFill>
              <a:latin typeface="Arial"/>
              <a:cs typeface="Arial"/>
            </a:rPr>
            <a:t>α</a:t>
          </a:r>
          <a:r>
            <a:rPr lang="el-GR" sz="1000" b="0" i="0" u="sng" strike="noStrike" baseline="0">
              <a:solidFill>
                <a:srgbClr val="000000"/>
              </a:solidFill>
              <a:latin typeface="Arial"/>
              <a:cs typeface="Arial"/>
            </a:rPr>
            <a:t> </a:t>
          </a:r>
          <a:r>
            <a:rPr lang="en-US" sz="1000" b="0" i="0" u="sng" strike="noStrike" baseline="0">
              <a:solidFill>
                <a:srgbClr val="000000"/>
              </a:solidFill>
              <a:latin typeface="Arial"/>
              <a:cs typeface="Arial"/>
            </a:rPr>
            <a:t>is usually set at: 0.10, 0.05, or 0.01.</a:t>
          </a: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The significance level in this example is,  </a:t>
          </a:r>
          <a:r>
            <a:rPr lang="el-GR" sz="1000" b="1" i="0" u="none" strike="noStrike" baseline="0">
              <a:solidFill>
                <a:srgbClr val="000000"/>
              </a:solidFill>
              <a:latin typeface="Arial"/>
              <a:cs typeface="Arial"/>
            </a:rPr>
            <a:t>α = 0.0228 + 0.0228 = .0456 </a:t>
          </a:r>
          <a:r>
            <a:rPr lang="en-US" sz="1000" b="1" i="0" u="none" strike="noStrike" baseline="0">
              <a:solidFill>
                <a:srgbClr val="000000"/>
              </a:solidFill>
              <a:latin typeface="Arial"/>
              <a:cs typeface="Arial"/>
            </a:rPr>
            <a:t>or 4.56% and was obtained after 5 days of production using the new chemical from source B.</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Calculate Z and </a:t>
          </a:r>
          <a:r>
            <a:rPr lang="el-GR" sz="1000" b="1" i="0" u="none" strike="noStrike" baseline="0">
              <a:solidFill>
                <a:srgbClr val="000000"/>
              </a:solidFill>
              <a:latin typeface="Arial"/>
              <a:cs typeface="Arial"/>
            </a:rPr>
            <a:t>α </a:t>
          </a:r>
          <a:r>
            <a:rPr lang="en-US" sz="1000" b="1" i="0" u="none" strike="noStrike" baseline="0">
              <a:solidFill>
                <a:srgbClr val="000000"/>
              </a:solidFill>
              <a:latin typeface="Arial"/>
              <a:cs typeface="Arial"/>
            </a:rPr>
            <a:t>by typing the </a:t>
          </a:r>
          <a:r>
            <a:rPr lang="en-US" sz="1000" b="1" i="0" u="none" strike="noStrike" baseline="0">
              <a:solidFill>
                <a:srgbClr val="FF0000"/>
              </a:solidFill>
              <a:latin typeface="Arial"/>
              <a:cs typeface="Arial"/>
            </a:rPr>
            <a:t>Input </a:t>
          </a:r>
          <a:r>
            <a:rPr lang="en-US" sz="1000" b="1" i="0" u="none" strike="noStrike" baseline="0">
              <a:solidFill>
                <a:srgbClr val="000000"/>
              </a:solidFill>
              <a:latin typeface="Arial"/>
              <a:cs typeface="Arial"/>
            </a:rPr>
            <a:t>values in the "Problems" below.</a:t>
          </a:r>
        </a:p>
        <a:p>
          <a:pPr algn="l" rtl="0">
            <a:defRPr sz="1000"/>
          </a:pPr>
          <a:r>
            <a:rPr lang="en-US" sz="1000" b="0" i="0" u="none" strike="noStrike" baseline="0">
              <a:solidFill>
                <a:srgbClr val="000000"/>
              </a:solidFill>
              <a:latin typeface="Arial"/>
              <a:cs typeface="Arial"/>
            </a:rPr>
            <a:t>Study the Normalizing and Significance, </a:t>
          </a:r>
          <a:r>
            <a:rPr lang="en-US" sz="1000" b="1" i="0" u="none" strike="noStrike" baseline="0">
              <a:solidFill>
                <a:srgbClr val="000000"/>
              </a:solidFill>
              <a:latin typeface="Arial"/>
              <a:cs typeface="Arial"/>
            </a:rPr>
            <a:t>"Examples"</a:t>
          </a:r>
          <a:r>
            <a:rPr lang="en-US" sz="1000" b="0" i="0" u="none" strike="noStrike" baseline="0">
              <a:solidFill>
                <a:srgbClr val="000000"/>
              </a:solidFill>
              <a:latin typeface="Arial"/>
              <a:cs typeface="Arial"/>
            </a:rPr>
            <a:t> first.</a:t>
          </a:r>
        </a:p>
      </xdr:txBody>
    </xdr:sp>
    <xdr:clientData/>
  </xdr:twoCellAnchor>
  <xdr:twoCellAnchor>
    <xdr:from>
      <xdr:col>1</xdr:col>
      <xdr:colOff>0</xdr:colOff>
      <xdr:row>104</xdr:row>
      <xdr:rowOff>95250</xdr:rowOff>
    </xdr:from>
    <xdr:to>
      <xdr:col>8</xdr:col>
      <xdr:colOff>0</xdr:colOff>
      <xdr:row>137</xdr:row>
      <xdr:rowOff>66675</xdr:rowOff>
    </xdr:to>
    <xdr:sp macro="" textlink="">
      <xdr:nvSpPr>
        <xdr:cNvPr id="8202" name="Text Box 10"/>
        <xdr:cNvSpPr txBox="1">
          <a:spLocks noChangeArrowheads="1"/>
        </xdr:cNvSpPr>
      </xdr:nvSpPr>
      <xdr:spPr bwMode="auto">
        <a:xfrm>
          <a:off x="609600" y="17125950"/>
          <a:ext cx="4733925" cy="53149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The p-value</a:t>
          </a:r>
        </a:p>
        <a:p>
          <a:pPr algn="l" rtl="0">
            <a:defRPr sz="1000"/>
          </a:pPr>
          <a:endParaRPr lang="en-US" sz="1000" b="1"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a:t>
          </a:r>
          <a:r>
            <a:rPr lang="en-US" sz="1000" b="1" i="0" u="none" strike="noStrike" baseline="0">
              <a:solidFill>
                <a:srgbClr val="000000"/>
              </a:solidFill>
              <a:latin typeface="Arial"/>
              <a:cs typeface="Arial"/>
            </a:rPr>
            <a:t>p-value</a:t>
          </a:r>
          <a:r>
            <a:rPr lang="en-US" sz="1000" b="0" i="0" u="none" strike="noStrike" baseline="0">
              <a:solidFill>
                <a:srgbClr val="000000"/>
              </a:solidFill>
              <a:latin typeface="Arial"/>
              <a:cs typeface="Arial"/>
            </a:rPr>
            <a:t> is the smallest level of significance, </a:t>
          </a:r>
          <a:r>
            <a:rPr lang="el-GR" sz="1000" b="1" i="0" u="none" strike="noStrike" baseline="0">
              <a:solidFill>
                <a:srgbClr val="000000"/>
              </a:solidFill>
              <a:latin typeface="Arial"/>
              <a:cs typeface="Arial"/>
            </a:rPr>
            <a:t>α </a:t>
          </a:r>
          <a:r>
            <a:rPr lang="en-US" sz="1000" b="0" i="0" u="none" strike="noStrike" baseline="0">
              <a:solidFill>
                <a:srgbClr val="000000"/>
              </a:solidFill>
              <a:latin typeface="Arial"/>
              <a:cs typeface="Arial"/>
            </a:rPr>
            <a:t>at which the hypothesis would be rejected. Usually this value of </a:t>
          </a:r>
          <a:r>
            <a:rPr lang="en-US" sz="1000" b="1" i="0" u="none" strike="noStrike" baseline="0">
              <a:solidFill>
                <a:srgbClr val="000000"/>
              </a:solidFill>
              <a:latin typeface="Arial"/>
              <a:cs typeface="Arial"/>
            </a:rPr>
            <a:t>p</a:t>
          </a:r>
          <a:r>
            <a:rPr lang="en-US" sz="1000" b="0" i="0" u="none" strike="noStrike" baseline="0">
              <a:solidFill>
                <a:srgbClr val="000000"/>
              </a:solidFill>
              <a:latin typeface="Arial"/>
              <a:cs typeface="Arial"/>
            </a:rPr>
            <a:t> is </a:t>
          </a:r>
          <a:r>
            <a:rPr lang="en-US" sz="1000" b="1" i="0" u="none" strike="noStrike" baseline="0">
              <a:solidFill>
                <a:srgbClr val="000000"/>
              </a:solidFill>
              <a:latin typeface="Arial"/>
              <a:cs typeface="Arial"/>
            </a:rPr>
            <a:t>0.05</a:t>
          </a:r>
          <a:r>
            <a:rPr lang="en-US" sz="1000" b="0" i="0" u="none" strike="noStrike" baseline="0">
              <a:solidFill>
                <a:srgbClr val="000000"/>
              </a:solidFill>
              <a:latin typeface="Arial"/>
              <a:cs typeface="Arial"/>
            </a:rPr>
            <a:t> or </a:t>
          </a:r>
          <a:r>
            <a:rPr lang="en-US" sz="1000" b="1" i="0" u="none" strike="noStrike" baseline="0">
              <a:solidFill>
                <a:srgbClr val="000000"/>
              </a:solidFill>
              <a:latin typeface="Arial"/>
              <a:cs typeface="Arial"/>
            </a:rPr>
            <a:t>5%.</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the example above the smallest level of significance is in the lower rejection region where, Z &lt;= 2.00.</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level of significance corresponding to this value of </a:t>
          </a:r>
          <a:r>
            <a:rPr lang="en-US" sz="1000" b="1" i="0" u="none" strike="noStrike" baseline="0">
              <a:solidFill>
                <a:srgbClr val="000000"/>
              </a:solidFill>
              <a:latin typeface="Arial"/>
              <a:cs typeface="Arial"/>
            </a:rPr>
            <a:t>Z</a:t>
          </a:r>
          <a:r>
            <a:rPr lang="en-US" sz="1000" b="0" i="0" u="none" strike="noStrike" baseline="0">
              <a:solidFill>
                <a:srgbClr val="000000"/>
              </a:solidFill>
              <a:latin typeface="Arial"/>
              <a:cs typeface="Arial"/>
            </a:rPr>
            <a:t> is, </a:t>
          </a:r>
          <a:r>
            <a:rPr lang="el-GR" sz="1000" b="1" i="0" u="none" strike="noStrike" baseline="0">
              <a:solidFill>
                <a:srgbClr val="000000"/>
              </a:solidFill>
              <a:latin typeface="Arial"/>
              <a:cs typeface="Arial"/>
            </a:rPr>
            <a:t>α = 4.56%.</a:t>
          </a:r>
          <a:endParaRPr lang="el-GR" sz="1000" b="0" i="0" u="none" strike="noStrike" baseline="0">
            <a:solidFill>
              <a:srgbClr val="000000"/>
            </a:solidFill>
            <a:latin typeface="Arial"/>
            <a:cs typeface="Arial"/>
          </a:endParaRPr>
        </a:p>
        <a:p>
          <a:pPr algn="l" rtl="0">
            <a:defRPr sz="1000"/>
          </a:pPr>
          <a:endParaRPr lang="el-GR"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a:t>
          </a:r>
          <a:r>
            <a:rPr lang="en-US" sz="1000" b="1" i="0" u="none" strike="noStrike" baseline="0">
              <a:solidFill>
                <a:srgbClr val="000000"/>
              </a:solidFill>
              <a:latin typeface="Arial"/>
              <a:cs typeface="Arial"/>
            </a:rPr>
            <a:t>p-value</a:t>
          </a: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 </a:t>
          </a:r>
          <a:r>
            <a:rPr lang="el-GR" sz="1000" b="1" i="0" u="none" strike="noStrike" baseline="0">
              <a:solidFill>
                <a:srgbClr val="000000"/>
              </a:solidFill>
              <a:latin typeface="Arial"/>
              <a:cs typeface="Arial"/>
            </a:rPr>
            <a:t>α = 4.56%.</a:t>
          </a:r>
        </a:p>
        <a:p>
          <a:pPr algn="l" rtl="0">
            <a:defRPr sz="1000"/>
          </a:pPr>
          <a:endParaRPr lang="el-GR"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THE t DISTRIBUTION</a:t>
          </a:r>
        </a:p>
        <a:p>
          <a:pPr algn="l" rtl="0">
            <a:defRPr sz="1000"/>
          </a:pPr>
          <a:r>
            <a:rPr lang="en-US" sz="1000" b="0" i="0" u="none" strike="noStrike" baseline="0">
              <a:solidFill>
                <a:srgbClr val="000000"/>
              </a:solidFill>
              <a:latin typeface="Arial"/>
              <a:cs typeface="Arial"/>
            </a:rPr>
            <a:t>A large sample has more than 30 values. The confidence interval for a large sample of the total normally distributed population is: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 x - Z*</a:t>
          </a:r>
          <a:r>
            <a:rPr lang="el-GR" sz="1000" b="1" i="0" u="none" strike="noStrike" baseline="0">
              <a:solidFill>
                <a:srgbClr val="000000"/>
              </a:solidFill>
              <a:latin typeface="Arial"/>
              <a:cs typeface="Arial"/>
            </a:rPr>
            <a:t>σ ) &lt; </a:t>
          </a:r>
          <a:r>
            <a:rPr lang="en-US" sz="1000" b="1" i="0" u="none" strike="noStrike" baseline="0">
              <a:solidFill>
                <a:srgbClr val="000000"/>
              </a:solidFill>
              <a:latin typeface="Arial"/>
              <a:cs typeface="Arial"/>
            </a:rPr>
            <a:t>Mu &lt; ( x + Z*</a:t>
          </a:r>
          <a:r>
            <a:rPr lang="el-GR" sz="1000" b="1" i="0" u="none" strike="noStrike" baseline="0">
              <a:solidFill>
                <a:srgbClr val="000000"/>
              </a:solidFill>
              <a:latin typeface="Arial"/>
              <a:cs typeface="Arial"/>
            </a:rPr>
            <a:t>σ )</a:t>
          </a:r>
        </a:p>
        <a:p>
          <a:pPr algn="l" rtl="0">
            <a:defRPr sz="1000"/>
          </a:pPr>
          <a:endParaRPr lang="el-GR" sz="1000" b="1"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 small sample has less than 30 values. The confidence interval for a small sample of the </a:t>
          </a:r>
          <a:r>
            <a:rPr lang="en-US" sz="1000" b="1" i="0" u="none" strike="noStrike" baseline="0">
              <a:solidFill>
                <a:srgbClr val="000000"/>
              </a:solidFill>
              <a:latin typeface="Arial"/>
              <a:cs typeface="Arial"/>
            </a:rPr>
            <a:t>t </a:t>
          </a:r>
          <a:r>
            <a:rPr lang="en-US" sz="1000" b="0" i="0" u="none" strike="noStrike" baseline="0">
              <a:solidFill>
                <a:srgbClr val="000000"/>
              </a:solidFill>
              <a:latin typeface="Arial"/>
              <a:cs typeface="Arial"/>
            </a:rPr>
            <a:t>distributed population is: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 ( x - Z*S ) &lt; Mu &lt; ( x + Z*S )</a:t>
          </a:r>
        </a:p>
        <a:p>
          <a:pPr algn="l" rtl="0">
            <a:defRPr sz="1000"/>
          </a:pPr>
          <a:endParaRPr lang="en-US" sz="1000" b="1" i="0" u="none" strike="noStrike" baseline="0">
            <a:solidFill>
              <a:srgbClr val="000000"/>
            </a:solidFill>
            <a:latin typeface="Arial"/>
            <a:cs typeface="Arial"/>
          </a:endParaRPr>
        </a:p>
        <a:p>
          <a:pPr algn="l" rtl="0">
            <a:defRPr sz="1000"/>
          </a:pPr>
          <a:r>
            <a:rPr lang="el-GR" sz="1000" b="0" i="0" u="none" strike="noStrike" baseline="0">
              <a:solidFill>
                <a:srgbClr val="000000"/>
              </a:solidFill>
              <a:latin typeface="Arial"/>
              <a:cs typeface="Arial"/>
            </a:rPr>
            <a:t>σ </a:t>
          </a:r>
          <a:r>
            <a:rPr lang="en-US" sz="1000" b="0" i="0" u="none" strike="noStrike" baseline="0">
              <a:solidFill>
                <a:srgbClr val="000000"/>
              </a:solidFill>
              <a:latin typeface="Arial"/>
              <a:cs typeface="Arial"/>
            </a:rPr>
            <a:t>is replaced by S =  / √n, when the </a:t>
          </a:r>
          <a:r>
            <a:rPr lang="en-US" sz="1000" b="1" i="0" u="none" strike="noStrike" baseline="0">
              <a:solidFill>
                <a:srgbClr val="000000"/>
              </a:solidFill>
              <a:latin typeface="Arial"/>
              <a:cs typeface="Arial"/>
            </a:rPr>
            <a:t>t</a:t>
          </a:r>
          <a:r>
            <a:rPr lang="en-US" sz="1000" b="0" i="0" u="none" strike="noStrike" baseline="0">
              <a:solidFill>
                <a:srgbClr val="000000"/>
              </a:solidFill>
              <a:latin typeface="Arial"/>
              <a:cs typeface="Arial"/>
            </a:rPr>
            <a:t> distribution is used to analyze data.</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s =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area under the standard normal distribution curve is 1.00. The area under the </a:t>
          </a:r>
          <a:r>
            <a:rPr lang="en-US" sz="1000" b="1" i="0" u="none" strike="noStrike" baseline="0">
              <a:solidFill>
                <a:srgbClr val="000000"/>
              </a:solidFill>
              <a:latin typeface="Arial"/>
              <a:cs typeface="Arial"/>
            </a:rPr>
            <a:t>t</a:t>
          </a:r>
          <a:r>
            <a:rPr lang="en-US" sz="1000" b="0" i="0" u="none" strike="noStrike" baseline="0">
              <a:solidFill>
                <a:srgbClr val="000000"/>
              </a:solidFill>
              <a:latin typeface="Arial"/>
              <a:cs typeface="Arial"/>
            </a:rPr>
            <a:t> distribution curve is a function of the degrees of freedom, </a:t>
          </a:r>
          <a:r>
            <a:rPr lang="en-US" sz="1000" b="1" i="0" u="none" strike="noStrike" baseline="0">
              <a:solidFill>
                <a:srgbClr val="000000"/>
              </a:solidFill>
              <a:latin typeface="Arial"/>
              <a:cs typeface="Arial"/>
            </a:rPr>
            <a:t>df</a:t>
          </a:r>
          <a:r>
            <a:rPr lang="en-US" sz="1000" b="0" i="0" u="none" strike="noStrike" baseline="0">
              <a:solidFill>
                <a:srgbClr val="000000"/>
              </a:solidFill>
              <a:latin typeface="Arial"/>
              <a:cs typeface="Arial"/>
            </a:rPr>
            <a:t> and is not 1.00.</a:t>
          </a:r>
        </a:p>
        <a:p>
          <a:pPr algn="l" rtl="0">
            <a:defRPr sz="1000"/>
          </a:pPr>
          <a:r>
            <a:rPr lang="en-US" sz="1000" b="0" i="0" u="none" strike="noStrike" baseline="0">
              <a:solidFill>
                <a:srgbClr val="000000"/>
              </a:solidFill>
              <a:latin typeface="Arial"/>
              <a:cs typeface="Arial"/>
            </a:rPr>
            <a:t>All </a:t>
          </a:r>
          <a:r>
            <a:rPr lang="en-US" sz="1000" b="1" i="0" u="none" strike="noStrike" baseline="0">
              <a:solidFill>
                <a:srgbClr val="000000"/>
              </a:solidFill>
              <a:latin typeface="Arial"/>
              <a:cs typeface="Arial"/>
            </a:rPr>
            <a:t>t</a:t>
          </a:r>
          <a:r>
            <a:rPr lang="en-US" sz="1000" b="0" i="0" u="none" strike="noStrike" baseline="0">
              <a:solidFill>
                <a:srgbClr val="000000"/>
              </a:solidFill>
              <a:latin typeface="Arial"/>
              <a:cs typeface="Arial"/>
            </a:rPr>
            <a:t> distribution curves are: centered at zero, symmetrical, have thicker tails, and a lower maximum than the normal distribution. See the graph below.</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p>
      </xdr:txBody>
    </xdr:sp>
    <xdr:clientData/>
  </xdr:twoCellAnchor>
  <xdr:twoCellAnchor editAs="oneCell">
    <xdr:from>
      <xdr:col>1</xdr:col>
      <xdr:colOff>504825</xdr:colOff>
      <xdr:row>139</xdr:row>
      <xdr:rowOff>66675</xdr:rowOff>
    </xdr:from>
    <xdr:to>
      <xdr:col>6</xdr:col>
      <xdr:colOff>133350</xdr:colOff>
      <xdr:row>150</xdr:row>
      <xdr:rowOff>57150</xdr:rowOff>
    </xdr:to>
    <xdr:pic>
      <xdr:nvPicPr>
        <xdr:cNvPr id="8315" name="Picture 13" descr="t-DIST-3 HYPOTH"/>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4425" y="22764750"/>
          <a:ext cx="3133725"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600075</xdr:colOff>
      <xdr:row>157</xdr:row>
      <xdr:rowOff>47625</xdr:rowOff>
    </xdr:from>
    <xdr:to>
      <xdr:col>8</xdr:col>
      <xdr:colOff>0</xdr:colOff>
      <xdr:row>160</xdr:row>
      <xdr:rowOff>152400</xdr:rowOff>
    </xdr:to>
    <xdr:sp macro="" textlink="">
      <xdr:nvSpPr>
        <xdr:cNvPr id="8206" name="Text Box 14"/>
        <xdr:cNvSpPr txBox="1">
          <a:spLocks noChangeArrowheads="1"/>
        </xdr:cNvSpPr>
      </xdr:nvSpPr>
      <xdr:spPr bwMode="auto">
        <a:xfrm>
          <a:off x="600075" y="25660350"/>
          <a:ext cx="4743450" cy="5905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EXAMPLE: t DISTRIBUTION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Use Excel's "Statistical" functions to find a </a:t>
          </a:r>
          <a:r>
            <a:rPr lang="en-US" sz="1000" b="1" i="0" u="none" strike="noStrike" baseline="0">
              <a:solidFill>
                <a:srgbClr val="000000"/>
              </a:solidFill>
              <a:latin typeface="Arial"/>
              <a:cs typeface="Arial"/>
            </a:rPr>
            <a:t>t </a:t>
          </a:r>
          <a:r>
            <a:rPr lang="en-US" sz="1000" b="0" i="0" u="none" strike="noStrike" baseline="0">
              <a:solidFill>
                <a:srgbClr val="000000"/>
              </a:solidFill>
              <a:latin typeface="Arial"/>
              <a:cs typeface="Arial"/>
            </a:rPr>
            <a:t>probability given </a:t>
          </a:r>
          <a:r>
            <a:rPr lang="en-US" sz="1000" b="1" i="0" u="none" strike="noStrike" baseline="0">
              <a:solidFill>
                <a:srgbClr val="000000"/>
              </a:solidFill>
              <a:latin typeface="Arial"/>
              <a:cs typeface="Arial"/>
            </a:rPr>
            <a:t>X </a:t>
          </a:r>
          <a:r>
            <a:rPr lang="en-US" sz="1000" b="0" i="0" u="none" strike="noStrike" baseline="0">
              <a:solidFill>
                <a:srgbClr val="000000"/>
              </a:solidFill>
              <a:latin typeface="Arial"/>
              <a:cs typeface="Arial"/>
            </a:rPr>
            <a:t>and </a:t>
          </a:r>
          <a:r>
            <a:rPr lang="en-US" sz="1000" b="1" i="0" u="none" strike="noStrike" baseline="0">
              <a:solidFill>
                <a:srgbClr val="000000"/>
              </a:solidFill>
              <a:latin typeface="Arial"/>
              <a:cs typeface="Arial"/>
            </a:rPr>
            <a:t>df </a:t>
          </a:r>
          <a:r>
            <a:rPr lang="en-US" sz="1000" b="0" i="0" u="none" strike="noStrike" baseline="0">
              <a:solidFill>
                <a:srgbClr val="000000"/>
              </a:solidFill>
              <a:latin typeface="Arial"/>
              <a:cs typeface="Arial"/>
            </a:rPr>
            <a:t>values.</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0</xdr:col>
      <xdr:colOff>95250</xdr:colOff>
      <xdr:row>161</xdr:row>
      <xdr:rowOff>85725</xdr:rowOff>
    </xdr:from>
    <xdr:to>
      <xdr:col>2</xdr:col>
      <xdr:colOff>361950</xdr:colOff>
      <xdr:row>171</xdr:row>
      <xdr:rowOff>76200</xdr:rowOff>
    </xdr:to>
    <xdr:pic>
      <xdr:nvPicPr>
        <xdr:cNvPr id="8317" name="Picture 15" descr="t VALUE-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 y="26346150"/>
          <a:ext cx="150495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161</xdr:row>
      <xdr:rowOff>85725</xdr:rowOff>
    </xdr:from>
    <xdr:to>
      <xdr:col>8</xdr:col>
      <xdr:colOff>209550</xdr:colOff>
      <xdr:row>181</xdr:row>
      <xdr:rowOff>114300</xdr:rowOff>
    </xdr:to>
    <xdr:pic>
      <xdr:nvPicPr>
        <xdr:cNvPr id="8318" name="Picture 16" descr="t VALUE-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26346150"/>
          <a:ext cx="3819525" cy="3267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182</xdr:row>
      <xdr:rowOff>123825</xdr:rowOff>
    </xdr:from>
    <xdr:to>
      <xdr:col>8</xdr:col>
      <xdr:colOff>238125</xdr:colOff>
      <xdr:row>202</xdr:row>
      <xdr:rowOff>19050</xdr:rowOff>
    </xdr:to>
    <xdr:pic>
      <xdr:nvPicPr>
        <xdr:cNvPr id="8319" name="Picture 17" descr="t VALUE-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0125" y="29784675"/>
          <a:ext cx="4581525" cy="313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171</xdr:row>
      <xdr:rowOff>85725</xdr:rowOff>
    </xdr:from>
    <xdr:to>
      <xdr:col>2</xdr:col>
      <xdr:colOff>447675</xdr:colOff>
      <xdr:row>182</xdr:row>
      <xdr:rowOff>104775</xdr:rowOff>
    </xdr:to>
    <xdr:sp macro="" textlink="">
      <xdr:nvSpPr>
        <xdr:cNvPr id="8210" name="Text Box 18"/>
        <xdr:cNvSpPr txBox="1">
          <a:spLocks noChangeArrowheads="1"/>
        </xdr:cNvSpPr>
      </xdr:nvSpPr>
      <xdr:spPr bwMode="auto">
        <a:xfrm>
          <a:off x="152400" y="27965400"/>
          <a:ext cx="1533525" cy="1800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1.</a:t>
          </a:r>
          <a:r>
            <a:rPr lang="en-US" sz="1000" b="0" i="0" u="none" strike="noStrike" baseline="0">
              <a:solidFill>
                <a:srgbClr val="000000"/>
              </a:solidFill>
              <a:latin typeface="Arial"/>
              <a:cs typeface="Arial"/>
            </a:rPr>
            <a:t> Select an empty cell.</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2.</a:t>
          </a:r>
          <a:r>
            <a:rPr lang="en-US" sz="1000" b="0" i="0" u="none" strike="noStrike" baseline="0">
              <a:solidFill>
                <a:srgbClr val="000000"/>
              </a:solidFill>
              <a:latin typeface="Arial"/>
              <a:cs typeface="Arial"/>
            </a:rPr>
            <a:t> Select </a:t>
          </a:r>
          <a:r>
            <a:rPr lang="el-GR" sz="1000" b="0" i="0" u="none" strike="noStrike" baseline="0">
              <a:solidFill>
                <a:srgbClr val="000000"/>
              </a:solidFill>
              <a:latin typeface="Arial"/>
              <a:cs typeface="Arial"/>
            </a:rPr>
            <a:t>Σ </a:t>
          </a:r>
          <a:r>
            <a:rPr lang="en-US" sz="1000" b="0" i="0" u="none" strike="noStrike" baseline="0">
              <a:solidFill>
                <a:srgbClr val="000000"/>
              </a:solidFill>
              <a:latin typeface="Arial"/>
              <a:cs typeface="Arial"/>
            </a:rPr>
            <a:t>Auto Sum drop down menu, Above.</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3.</a:t>
          </a:r>
          <a:r>
            <a:rPr lang="en-US" sz="1000" b="0" i="0" u="none" strike="noStrike" baseline="0">
              <a:solidFill>
                <a:srgbClr val="000000"/>
              </a:solidFill>
              <a:latin typeface="Arial"/>
              <a:cs typeface="Arial"/>
            </a:rPr>
            <a:t> Pick "More Functions" and "Insert Function" will open, Right.</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4.</a:t>
          </a:r>
          <a:r>
            <a:rPr lang="en-US" sz="1000" b="0" i="0" u="none" strike="noStrike" baseline="0">
              <a:solidFill>
                <a:srgbClr val="000000"/>
              </a:solidFill>
              <a:latin typeface="Arial"/>
              <a:cs typeface="Arial"/>
            </a:rPr>
            <a:t> Select, "Statistical" &gt; TDIST, Right.</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123825</xdr:colOff>
      <xdr:row>184</xdr:row>
      <xdr:rowOff>19050</xdr:rowOff>
    </xdr:from>
    <xdr:to>
      <xdr:col>1</xdr:col>
      <xdr:colOff>381000</xdr:colOff>
      <xdr:row>202</xdr:row>
      <xdr:rowOff>47625</xdr:rowOff>
    </xdr:to>
    <xdr:sp macro="" textlink="">
      <xdr:nvSpPr>
        <xdr:cNvPr id="8211" name="Text Box 19"/>
        <xdr:cNvSpPr txBox="1">
          <a:spLocks noChangeArrowheads="1"/>
        </xdr:cNvSpPr>
      </xdr:nvSpPr>
      <xdr:spPr bwMode="auto">
        <a:xfrm>
          <a:off x="123825" y="30003750"/>
          <a:ext cx="866775" cy="2943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5.</a:t>
          </a:r>
          <a:r>
            <a:rPr lang="en-US" sz="1000" b="0" i="0" u="none" strike="noStrike" baseline="0">
              <a:solidFill>
                <a:srgbClr val="000000"/>
              </a:solidFill>
              <a:latin typeface="Arial"/>
              <a:cs typeface="Arial"/>
            </a:rPr>
            <a:t> Enter, </a:t>
          </a:r>
          <a:r>
            <a:rPr lang="en-US" sz="1000" b="1" i="0" u="none" strike="noStrike" baseline="0">
              <a:solidFill>
                <a:srgbClr val="000000"/>
              </a:solidFill>
              <a:latin typeface="Arial"/>
              <a:cs typeface="Arial"/>
            </a:rPr>
            <a:t>x, Degrees of Freedom, </a:t>
          </a:r>
          <a:r>
            <a:rPr lang="en-US" sz="1000" b="0" i="0" u="none" strike="noStrike" baseline="0">
              <a:solidFill>
                <a:srgbClr val="000000"/>
              </a:solidFill>
              <a:latin typeface="Arial"/>
              <a:cs typeface="Arial"/>
            </a:rPr>
            <a:t>and number of</a:t>
          </a:r>
          <a:r>
            <a:rPr lang="en-US" sz="1000" b="1" i="0" u="none" strike="noStrike" baseline="0">
              <a:solidFill>
                <a:srgbClr val="000000"/>
              </a:solidFill>
              <a:latin typeface="Arial"/>
              <a:cs typeface="Arial"/>
            </a:rPr>
            <a:t> Tails.</a:t>
          </a: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6. </a:t>
          </a:r>
          <a:r>
            <a:rPr lang="en-US" sz="1000" b="0" i="0" u="none" strike="noStrike" baseline="0">
              <a:solidFill>
                <a:srgbClr val="000000"/>
              </a:solidFill>
              <a:latin typeface="Arial"/>
              <a:cs typeface="Arial"/>
            </a:rPr>
            <a:t>The </a:t>
          </a:r>
          <a:r>
            <a:rPr lang="en-US" sz="1000" b="1" i="0" u="none" strike="noStrike" baseline="0">
              <a:solidFill>
                <a:srgbClr val="000000"/>
              </a:solidFill>
              <a:latin typeface="Arial"/>
              <a:cs typeface="Arial"/>
            </a:rPr>
            <a:t>t </a:t>
          </a:r>
          <a:r>
            <a:rPr lang="en-US" sz="1000" b="0" i="0" u="none" strike="noStrike" baseline="0">
              <a:solidFill>
                <a:srgbClr val="000000"/>
              </a:solidFill>
              <a:latin typeface="Arial"/>
              <a:cs typeface="Arial"/>
            </a:rPr>
            <a:t>probability will be calculated in the cell selected in step 1.</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7.</a:t>
          </a:r>
          <a:r>
            <a:rPr lang="en-US" sz="1000" b="0" i="0" u="none" strike="noStrike" baseline="0">
              <a:solidFill>
                <a:srgbClr val="000000"/>
              </a:solidFill>
              <a:latin typeface="Arial"/>
              <a:cs typeface="Arial"/>
            </a:rPr>
            <a:t> The t probability is 0.0500 or 5% in this example.</a:t>
          </a:r>
        </a:p>
      </xdr:txBody>
    </xdr:sp>
    <xdr:clientData/>
  </xdr:twoCellAnchor>
  <xdr:twoCellAnchor>
    <xdr:from>
      <xdr:col>1</xdr:col>
      <xdr:colOff>0</xdr:colOff>
      <xdr:row>208</xdr:row>
      <xdr:rowOff>28575</xdr:rowOff>
    </xdr:from>
    <xdr:to>
      <xdr:col>8</xdr:col>
      <xdr:colOff>9525</xdr:colOff>
      <xdr:row>212</xdr:row>
      <xdr:rowOff>133350</xdr:rowOff>
    </xdr:to>
    <xdr:sp macro="" textlink="">
      <xdr:nvSpPr>
        <xdr:cNvPr id="8212" name="Text Box 20"/>
        <xdr:cNvSpPr txBox="1">
          <a:spLocks noChangeArrowheads="1"/>
        </xdr:cNvSpPr>
      </xdr:nvSpPr>
      <xdr:spPr bwMode="auto">
        <a:xfrm>
          <a:off x="609600" y="33899475"/>
          <a:ext cx="4743450" cy="7524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FF0000"/>
              </a:solidFill>
              <a:latin typeface="Arial"/>
              <a:cs typeface="Arial"/>
            </a:rPr>
            <a:t>PROBLEM:</a:t>
          </a:r>
          <a:r>
            <a:rPr lang="en-US" sz="1000" b="1" i="0" u="none" strike="noStrike" baseline="0">
              <a:solidFill>
                <a:srgbClr val="000000"/>
              </a:solidFill>
              <a:latin typeface="Arial"/>
              <a:cs typeface="Arial"/>
            </a:rPr>
            <a:t> t DISTRIBUTION</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Use Excel's "Statistical" functions to find the,</a:t>
          </a:r>
          <a:r>
            <a:rPr lang="en-US" sz="1000" b="1" i="0" u="none" strike="noStrike" baseline="0">
              <a:solidFill>
                <a:srgbClr val="000000"/>
              </a:solidFill>
              <a:latin typeface="Arial"/>
              <a:cs typeface="Arial"/>
            </a:rPr>
            <a:t> one-tailed t</a:t>
          </a:r>
          <a:r>
            <a:rPr lang="en-US" sz="1000" b="0" i="0" u="none" strike="noStrike" baseline="0">
              <a:solidFill>
                <a:srgbClr val="000000"/>
              </a:solidFill>
              <a:latin typeface="Arial"/>
              <a:cs typeface="Arial"/>
            </a:rPr>
            <a:t> probability given: </a:t>
          </a:r>
        </a:p>
        <a:p>
          <a:pPr algn="l" rtl="0">
            <a:defRPr sz="1000"/>
          </a:pPr>
          <a:r>
            <a:rPr lang="en-US" sz="1000" b="1" i="0" u="none" strike="noStrike" baseline="0">
              <a:solidFill>
                <a:srgbClr val="000000"/>
              </a:solidFill>
              <a:latin typeface="Arial"/>
              <a:cs typeface="Arial"/>
            </a:rPr>
            <a:t>X = 2.015</a:t>
          </a:r>
          <a:r>
            <a:rPr lang="en-US" sz="1000" b="0" i="0" u="none" strike="noStrike" baseline="0">
              <a:solidFill>
                <a:srgbClr val="000000"/>
              </a:solidFill>
              <a:latin typeface="Arial"/>
              <a:cs typeface="Arial"/>
            </a:rPr>
            <a:t> and</a:t>
          </a:r>
          <a:r>
            <a:rPr lang="en-US" sz="1000" b="1" i="0" u="none" strike="noStrike" baseline="0">
              <a:solidFill>
                <a:srgbClr val="000000"/>
              </a:solidFill>
              <a:latin typeface="Arial"/>
              <a:cs typeface="Arial"/>
            </a:rPr>
            <a:t> df = 5</a:t>
          </a:r>
          <a:r>
            <a:rPr lang="en-US" sz="1000" b="0" i="0" u="none" strike="noStrike" baseline="0">
              <a:solidFill>
                <a:srgbClr val="000000"/>
              </a:solidFill>
              <a:latin typeface="Arial"/>
              <a:cs typeface="Arial"/>
            </a:rPr>
            <a:t>. Place the answer in the empty cell below.</a:t>
          </a:r>
        </a:p>
      </xdr:txBody>
    </xdr:sp>
    <xdr:clientData/>
  </xdr:twoCellAnchor>
  <xdr:twoCellAnchor>
    <xdr:from>
      <xdr:col>1</xdr:col>
      <xdr:colOff>0</xdr:colOff>
      <xdr:row>214</xdr:row>
      <xdr:rowOff>123825</xdr:rowOff>
    </xdr:from>
    <xdr:to>
      <xdr:col>8</xdr:col>
      <xdr:colOff>9525</xdr:colOff>
      <xdr:row>219</xdr:row>
      <xdr:rowOff>76200</xdr:rowOff>
    </xdr:to>
    <xdr:sp macro="" textlink="">
      <xdr:nvSpPr>
        <xdr:cNvPr id="8213" name="Text Box 21"/>
        <xdr:cNvSpPr txBox="1">
          <a:spLocks noChangeArrowheads="1"/>
        </xdr:cNvSpPr>
      </xdr:nvSpPr>
      <xdr:spPr bwMode="auto">
        <a:xfrm>
          <a:off x="609600" y="34985325"/>
          <a:ext cx="4743450" cy="7620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CONFIDENCE LEVEL OF THE MEAN FOR A SMALL POPULATION</a:t>
          </a:r>
        </a:p>
        <a:p>
          <a:pPr algn="l" rtl="0">
            <a:defRPr sz="1000"/>
          </a:pPr>
          <a:r>
            <a:rPr lang="en-US" sz="1000" b="0" i="0" u="none" strike="noStrike" baseline="0">
              <a:solidFill>
                <a:srgbClr val="000000"/>
              </a:solidFill>
              <a:latin typeface="Arial"/>
              <a:cs typeface="Arial"/>
            </a:rPr>
            <a:t>The table below gives the temperature in degrees Centigrade of a fluid at 30 minute intervals. Find the 90% confidence interval temperature range to establish lower and upper specification limits, LSL and USL, for this process.</a:t>
          </a:r>
        </a:p>
      </xdr:txBody>
    </xdr:sp>
    <xdr:clientData/>
  </xdr:twoCellAnchor>
  <xdr:twoCellAnchor>
    <xdr:from>
      <xdr:col>5</xdr:col>
      <xdr:colOff>47625</xdr:colOff>
      <xdr:row>220</xdr:row>
      <xdr:rowOff>133350</xdr:rowOff>
    </xdr:from>
    <xdr:to>
      <xdr:col>8</xdr:col>
      <xdr:colOff>9525</xdr:colOff>
      <xdr:row>224</xdr:row>
      <xdr:rowOff>47625</xdr:rowOff>
    </xdr:to>
    <xdr:sp macro="" textlink="">
      <xdr:nvSpPr>
        <xdr:cNvPr id="8214" name="Text Box 22"/>
        <xdr:cNvSpPr txBox="1">
          <a:spLocks noChangeArrowheads="1"/>
        </xdr:cNvSpPr>
      </xdr:nvSpPr>
      <xdr:spPr bwMode="auto">
        <a:xfrm>
          <a:off x="3552825" y="35975925"/>
          <a:ext cx="1800225" cy="561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Table-1</a:t>
          </a:r>
        </a:p>
        <a:p>
          <a:pPr algn="l" rtl="0">
            <a:defRPr sz="1000"/>
          </a:pPr>
          <a:r>
            <a:rPr lang="en-US" sz="1000" b="0" i="0" u="none" strike="noStrike" baseline="0">
              <a:solidFill>
                <a:srgbClr val="000000"/>
              </a:solidFill>
              <a:latin typeface="Arial"/>
              <a:cs typeface="Arial"/>
            </a:rPr>
            <a:t>Process parameter values in 4 columns, left.</a:t>
          </a:r>
        </a:p>
      </xdr:txBody>
    </xdr:sp>
    <xdr:clientData/>
  </xdr:twoCellAnchor>
  <xdr:twoCellAnchor>
    <xdr:from>
      <xdr:col>5</xdr:col>
      <xdr:colOff>0</xdr:colOff>
      <xdr:row>226</xdr:row>
      <xdr:rowOff>9525</xdr:rowOff>
    </xdr:from>
    <xdr:to>
      <xdr:col>7</xdr:col>
      <xdr:colOff>666750</xdr:colOff>
      <xdr:row>254</xdr:row>
      <xdr:rowOff>152400</xdr:rowOff>
    </xdr:to>
    <xdr:sp macro="" textlink="">
      <xdr:nvSpPr>
        <xdr:cNvPr id="8215" name="Text Box 23"/>
        <xdr:cNvSpPr txBox="1">
          <a:spLocks noChangeArrowheads="1"/>
        </xdr:cNvSpPr>
      </xdr:nvSpPr>
      <xdr:spPr bwMode="auto">
        <a:xfrm>
          <a:off x="3505200" y="36842700"/>
          <a:ext cx="1828800" cy="4752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Table-2</a:t>
          </a:r>
        </a:p>
        <a:p>
          <a:pPr algn="l" rtl="0">
            <a:defRPr sz="1000"/>
          </a:pPr>
          <a:r>
            <a:rPr lang="en-US" sz="1000" b="1" i="0" u="none" strike="noStrike" baseline="0">
              <a:solidFill>
                <a:srgbClr val="000000"/>
              </a:solidFill>
              <a:latin typeface="Arial"/>
              <a:cs typeface="Arial"/>
            </a:rPr>
            <a:t>1. </a:t>
          </a:r>
          <a:r>
            <a:rPr lang="en-US" sz="1000" b="0" i="0" u="none" strike="noStrike" baseline="0">
              <a:solidFill>
                <a:srgbClr val="000000"/>
              </a:solidFill>
              <a:latin typeface="Arial"/>
              <a:cs typeface="Arial"/>
            </a:rPr>
            <a:t>Same temperature values in one column, left.</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2.</a:t>
          </a:r>
          <a:r>
            <a:rPr lang="en-US" sz="1000" b="0" i="0" u="none" strike="noStrike" baseline="0">
              <a:solidFill>
                <a:srgbClr val="000000"/>
              </a:solidFill>
              <a:latin typeface="Arial"/>
              <a:cs typeface="Arial"/>
            </a:rPr>
            <a:t> In the yellow cell type:</a:t>
          </a:r>
        </a:p>
        <a:p>
          <a:pPr algn="l" rtl="0">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 = (X - Mu)</a:t>
          </a:r>
          <a:r>
            <a:rPr lang="en-US" sz="1000" b="1" i="0" u="none" strike="noStrike" baseline="30000">
              <a:solidFill>
                <a:srgbClr val="000000"/>
              </a:solidFill>
              <a:latin typeface="Arial"/>
              <a:cs typeface="Arial"/>
            </a:rPr>
            <a:t>2</a:t>
          </a: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3. </a:t>
          </a:r>
          <a:r>
            <a:rPr lang="en-US" sz="1000" b="0" i="0" u="none" strike="noStrike" baseline="0">
              <a:solidFill>
                <a:srgbClr val="000000"/>
              </a:solidFill>
              <a:latin typeface="Arial"/>
              <a:cs typeface="Arial"/>
            </a:rPr>
            <a:t>Type: C227 in place of X.</a:t>
          </a:r>
        </a:p>
        <a:p>
          <a:pPr algn="l" rtl="0">
            <a:defRPr sz="1000"/>
          </a:pPr>
          <a:r>
            <a:rPr lang="en-US" sz="1000" b="0" i="0" u="none" strike="noStrike" baseline="0">
              <a:solidFill>
                <a:srgbClr val="000000"/>
              </a:solidFill>
              <a:latin typeface="Arial"/>
              <a:cs typeface="Arial"/>
            </a:rPr>
            <a:t>             $D$249 in place of Mu</a:t>
          </a:r>
        </a:p>
        <a:p>
          <a:pPr algn="l" rtl="0">
            <a:defRPr sz="1000"/>
          </a:pPr>
          <a:r>
            <a:rPr lang="en-US" sz="1000" b="0" i="0" u="none" strike="noStrike" baseline="0">
              <a:solidFill>
                <a:srgbClr val="000000"/>
              </a:solidFill>
              <a:latin typeface="Arial"/>
              <a:cs typeface="Arial"/>
            </a:rPr>
            <a:t>             add, ^2 in place of</a:t>
          </a:r>
          <a:r>
            <a:rPr lang="en-US" sz="1000" b="0" i="0" u="none" strike="noStrike" baseline="30000">
              <a:solidFill>
                <a:srgbClr val="000000"/>
              </a:solidFill>
              <a:latin typeface="Arial"/>
              <a:cs typeface="Arial"/>
            </a:rPr>
            <a:t>  2.</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4. </a:t>
          </a:r>
          <a:r>
            <a:rPr lang="en-US" sz="1000" b="0" i="0" u="none" strike="noStrike" baseline="0">
              <a:solidFill>
                <a:srgbClr val="000000"/>
              </a:solidFill>
              <a:latin typeface="Arial"/>
              <a:cs typeface="Arial"/>
            </a:rPr>
            <a:t>Now the yellow cell contains:</a:t>
          </a:r>
        </a:p>
        <a:p>
          <a:pPr algn="l" rtl="0">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 (C227 - $D$249)^2</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5. </a:t>
          </a:r>
          <a:r>
            <a:rPr lang="en-US" sz="1000" b="0" i="0" u="none" strike="noStrike" baseline="0">
              <a:solidFill>
                <a:srgbClr val="000000"/>
              </a:solidFill>
              <a:latin typeface="Arial"/>
              <a:cs typeface="Arial"/>
            </a:rPr>
            <a:t>Select the yellow cell and drag the curser down to the green cell.</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6.</a:t>
          </a:r>
          <a:r>
            <a:rPr lang="en-US" sz="1000" b="0" i="0" u="none" strike="noStrike" baseline="0">
              <a:solidFill>
                <a:srgbClr val="000000"/>
              </a:solidFill>
              <a:latin typeface="Arial"/>
              <a:cs typeface="Arial"/>
            </a:rPr>
            <a:t> Select drop-down menu:</a:t>
          </a:r>
        </a:p>
        <a:p>
          <a:pPr algn="l" rtl="0">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Edit &gt; Fill &gt; Down </a:t>
          </a:r>
          <a:r>
            <a:rPr lang="en-US" sz="1000" b="0" i="0" u="none" strike="noStrike" baseline="0">
              <a:solidFill>
                <a:srgbClr val="000000"/>
              </a:solidFill>
              <a:latin typeface="Arial"/>
              <a:cs typeface="Arial"/>
            </a:rPr>
            <a:t>for all of  the (X - Mu)</a:t>
          </a:r>
          <a:r>
            <a:rPr lang="en-US" sz="1000" b="0" i="0" u="none" strike="noStrike" baseline="30000">
              <a:solidFill>
                <a:srgbClr val="000000"/>
              </a:solidFill>
              <a:latin typeface="Arial"/>
              <a:cs typeface="Arial"/>
            </a:rPr>
            <a:t>2</a:t>
          </a:r>
          <a:r>
            <a:rPr lang="en-US" sz="1000" b="0" i="0" u="none" strike="noStrike" baseline="0">
              <a:solidFill>
                <a:srgbClr val="000000"/>
              </a:solidFill>
              <a:latin typeface="Arial"/>
              <a:cs typeface="Arial"/>
            </a:rPr>
            <a:t> values. </a:t>
          </a: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7.</a:t>
          </a:r>
          <a:r>
            <a:rPr lang="en-US" sz="1000" b="0" i="0" u="none" strike="noStrike" baseline="0">
              <a:solidFill>
                <a:srgbClr val="000000"/>
              </a:solidFill>
              <a:latin typeface="Arial"/>
              <a:cs typeface="Arial"/>
            </a:rPr>
            <a:t> Select the yellow cell and drag the curser down to the green cell. Select AutoSum, </a:t>
          </a:r>
          <a:r>
            <a:rPr lang="el-GR" sz="1000" b="0" i="0" u="none" strike="noStrike" baseline="0">
              <a:solidFill>
                <a:srgbClr val="000000"/>
              </a:solidFill>
              <a:latin typeface="Arial"/>
              <a:cs typeface="Arial"/>
            </a:rPr>
            <a:t>Σ </a:t>
          </a:r>
          <a:r>
            <a:rPr lang="en-US" sz="1000" b="0" i="0" u="none" strike="noStrike" baseline="0">
              <a:solidFill>
                <a:srgbClr val="000000"/>
              </a:solidFill>
              <a:latin typeface="Arial"/>
              <a:cs typeface="Arial"/>
            </a:rPr>
            <a:t>for total: 265.9375.</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0</xdr:colOff>
      <xdr:row>259</xdr:row>
      <xdr:rowOff>85725</xdr:rowOff>
    </xdr:from>
    <xdr:to>
      <xdr:col>8</xdr:col>
      <xdr:colOff>0</xdr:colOff>
      <xdr:row>266</xdr:row>
      <xdr:rowOff>28575</xdr:rowOff>
    </xdr:to>
    <xdr:sp macro="" textlink="">
      <xdr:nvSpPr>
        <xdr:cNvPr id="8216" name="Text Box 24"/>
        <xdr:cNvSpPr txBox="1">
          <a:spLocks noChangeArrowheads="1"/>
        </xdr:cNvSpPr>
      </xdr:nvSpPr>
      <xdr:spPr bwMode="auto">
        <a:xfrm>
          <a:off x="609600" y="42338625"/>
          <a:ext cx="4733925" cy="10763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CONFIDENCE LEVEL OF THE MEAN FOR A SMALL POPULATION</a:t>
          </a:r>
        </a:p>
        <a:p>
          <a:pPr algn="l" rtl="0">
            <a:defRPr sz="1000"/>
          </a:pPr>
          <a:r>
            <a:rPr lang="en-US" sz="1000" b="1" i="0" u="none" strike="noStrike" baseline="0">
              <a:solidFill>
                <a:srgbClr val="000000"/>
              </a:solidFill>
              <a:latin typeface="Arial"/>
              <a:cs typeface="Arial"/>
            </a:rPr>
            <a:t>continued.</a:t>
          </a:r>
        </a:p>
        <a:p>
          <a:pPr algn="l" rtl="0">
            <a:defRPr sz="1000"/>
          </a:pPr>
          <a:r>
            <a:rPr lang="en-US" sz="1000" b="1" i="0" u="none" strike="noStrike" baseline="0">
              <a:solidFill>
                <a:srgbClr val="000000"/>
              </a:solidFill>
              <a:latin typeface="Arial"/>
              <a:cs typeface="Arial"/>
            </a:rPr>
            <a:t>1. </a:t>
          </a:r>
          <a:r>
            <a:rPr lang="en-US" sz="1000" b="0" i="0" u="none" strike="noStrike" baseline="0">
              <a:solidFill>
                <a:srgbClr val="000000"/>
              </a:solidFill>
              <a:latin typeface="Arial"/>
              <a:cs typeface="Arial"/>
            </a:rPr>
            <a:t>The 90% confidence level lies between </a:t>
          </a:r>
          <a:r>
            <a:rPr lang="en-US" sz="1000" b="1" i="0" u="none" strike="noStrike" baseline="0">
              <a:solidFill>
                <a:srgbClr val="000000"/>
              </a:solidFill>
              <a:latin typeface="Arial"/>
              <a:cs typeface="Arial"/>
            </a:rPr>
            <a:t>-t</a:t>
          </a:r>
          <a:r>
            <a:rPr lang="en-US" sz="1000" b="0" i="0" u="none" strike="noStrike" baseline="0">
              <a:solidFill>
                <a:srgbClr val="000000"/>
              </a:solidFill>
              <a:latin typeface="Arial"/>
              <a:cs typeface="Arial"/>
            </a:rPr>
            <a:t> and </a:t>
          </a:r>
          <a:r>
            <a:rPr lang="en-US" sz="1000" b="1" i="0" u="none" strike="noStrike" baseline="0">
              <a:solidFill>
                <a:srgbClr val="000000"/>
              </a:solidFill>
              <a:latin typeface="Arial"/>
              <a:cs typeface="Arial"/>
            </a:rPr>
            <a:t>+t.</a:t>
          </a: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2. </a:t>
          </a:r>
          <a:r>
            <a:rPr lang="en-US" sz="1000" b="0" i="0" u="none" strike="noStrike" baseline="0">
              <a:solidFill>
                <a:srgbClr val="000000"/>
              </a:solidFill>
              <a:latin typeface="Arial"/>
              <a:cs typeface="Arial"/>
            </a:rPr>
            <a:t>The </a:t>
          </a:r>
          <a:r>
            <a:rPr lang="en-US" sz="1000" b="1" i="0" u="none" strike="noStrike" baseline="0">
              <a:solidFill>
                <a:srgbClr val="000000"/>
              </a:solidFill>
              <a:latin typeface="Arial"/>
              <a:cs typeface="Arial"/>
            </a:rPr>
            <a:t>t </a:t>
          </a:r>
          <a:r>
            <a:rPr lang="en-US" sz="1000" b="0" i="0" u="none" strike="noStrike" baseline="0">
              <a:solidFill>
                <a:srgbClr val="000000"/>
              </a:solidFill>
              <a:latin typeface="Arial"/>
              <a:cs typeface="Arial"/>
            </a:rPr>
            <a:t>value for a significance, </a:t>
          </a:r>
          <a:r>
            <a:rPr lang="el-GR" sz="1000" b="1" i="0" u="none" strike="noStrike" baseline="0">
              <a:solidFill>
                <a:srgbClr val="000000"/>
              </a:solidFill>
              <a:latin typeface="Arial"/>
              <a:cs typeface="Arial"/>
            </a:rPr>
            <a:t>α</a:t>
          </a:r>
          <a:r>
            <a:rPr lang="el-GR" sz="1000" b="0" i="0" u="none" strike="noStrike" baseline="0">
              <a:solidFill>
                <a:srgbClr val="000000"/>
              </a:solidFill>
              <a:latin typeface="Arial"/>
              <a:cs typeface="Arial"/>
            </a:rPr>
            <a:t> </a:t>
          </a:r>
          <a:r>
            <a:rPr lang="en-US" sz="1000" b="0" i="0" u="none" strike="noStrike" baseline="0">
              <a:solidFill>
                <a:srgbClr val="000000"/>
              </a:solidFill>
              <a:latin typeface="Arial"/>
              <a:cs typeface="Arial"/>
            </a:rPr>
            <a:t>of 5% and </a:t>
          </a:r>
          <a:r>
            <a:rPr lang="en-US" sz="1000" b="1" i="0" u="none" strike="noStrike" baseline="0">
              <a:solidFill>
                <a:srgbClr val="000000"/>
              </a:solidFill>
              <a:latin typeface="Arial"/>
              <a:cs typeface="Arial"/>
            </a:rPr>
            <a:t>df </a:t>
          </a:r>
          <a:r>
            <a:rPr lang="en-US" sz="1000" b="0" i="0" u="none" strike="noStrike" baseline="0">
              <a:solidFill>
                <a:srgbClr val="000000"/>
              </a:solidFill>
              <a:latin typeface="Arial"/>
              <a:cs typeface="Arial"/>
            </a:rPr>
            <a:t>= 19 may be found using trial and error.</a:t>
          </a:r>
        </a:p>
      </xdr:txBody>
    </xdr:sp>
    <xdr:clientData/>
  </xdr:twoCellAnchor>
  <xdr:twoCellAnchor editAs="oneCell">
    <xdr:from>
      <xdr:col>1</xdr:col>
      <xdr:colOff>533400</xdr:colOff>
      <xdr:row>267</xdr:row>
      <xdr:rowOff>57150</xdr:rowOff>
    </xdr:from>
    <xdr:to>
      <xdr:col>3</xdr:col>
      <xdr:colOff>504825</xdr:colOff>
      <xdr:row>272</xdr:row>
      <xdr:rowOff>114300</xdr:rowOff>
    </xdr:to>
    <xdr:pic>
      <xdr:nvPicPr>
        <xdr:cNvPr id="8327" name="Picture 25" descr="t TRIAL &amp; ERROR-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3000" y="43605450"/>
          <a:ext cx="14859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274</xdr:row>
      <xdr:rowOff>57150</xdr:rowOff>
    </xdr:from>
    <xdr:to>
      <xdr:col>3</xdr:col>
      <xdr:colOff>609600</xdr:colOff>
      <xdr:row>279</xdr:row>
      <xdr:rowOff>76200</xdr:rowOff>
    </xdr:to>
    <xdr:pic>
      <xdr:nvPicPr>
        <xdr:cNvPr id="8328" name="Picture 26" descr="t TRIAL &amp; ERROR-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38250" y="44738925"/>
          <a:ext cx="14954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281</xdr:row>
      <xdr:rowOff>57150</xdr:rowOff>
    </xdr:from>
    <xdr:to>
      <xdr:col>3</xdr:col>
      <xdr:colOff>561975</xdr:colOff>
      <xdr:row>286</xdr:row>
      <xdr:rowOff>133350</xdr:rowOff>
    </xdr:to>
    <xdr:pic>
      <xdr:nvPicPr>
        <xdr:cNvPr id="8329" name="Picture 27" descr="t TRIAL &amp; ERROR-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9675" y="45872400"/>
          <a:ext cx="14763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361950</xdr:colOff>
      <xdr:row>267</xdr:row>
      <xdr:rowOff>9525</xdr:rowOff>
    </xdr:from>
    <xdr:to>
      <xdr:col>8</xdr:col>
      <xdr:colOff>0</xdr:colOff>
      <xdr:row>285</xdr:row>
      <xdr:rowOff>152400</xdr:rowOff>
    </xdr:to>
    <xdr:sp macro="" textlink="">
      <xdr:nvSpPr>
        <xdr:cNvPr id="8220" name="Text Box 28"/>
        <xdr:cNvSpPr txBox="1">
          <a:spLocks noChangeArrowheads="1"/>
        </xdr:cNvSpPr>
      </xdr:nvSpPr>
      <xdr:spPr bwMode="auto">
        <a:xfrm>
          <a:off x="3238500" y="43557825"/>
          <a:ext cx="2105025" cy="30575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3.</a:t>
          </a:r>
          <a:r>
            <a:rPr lang="en-US" sz="1000" b="0" i="0" u="none" strike="noStrike" baseline="0">
              <a:solidFill>
                <a:srgbClr val="000000"/>
              </a:solidFill>
              <a:latin typeface="Arial"/>
              <a:cs typeface="Arial"/>
            </a:rPr>
            <a:t> Obtain the value of </a:t>
          </a:r>
          <a:r>
            <a:rPr lang="en-US" sz="1000" b="1" i="0" u="none" strike="noStrike" baseline="0">
              <a:solidFill>
                <a:srgbClr val="000000"/>
              </a:solidFill>
              <a:latin typeface="Arial"/>
              <a:cs typeface="Arial"/>
            </a:rPr>
            <a:t>t</a:t>
          </a:r>
          <a:r>
            <a:rPr lang="en-US" sz="1000" b="0" i="0" u="none" strike="noStrike" baseline="0">
              <a:solidFill>
                <a:srgbClr val="000000"/>
              </a:solidFill>
              <a:latin typeface="Arial"/>
              <a:cs typeface="Arial"/>
            </a:rPr>
            <a:t> for an </a:t>
          </a:r>
          <a:r>
            <a:rPr lang="en-US" sz="1000" b="1" i="0" u="none" strike="noStrike" baseline="0">
              <a:solidFill>
                <a:srgbClr val="000000"/>
              </a:solidFill>
              <a:latin typeface="Arial"/>
              <a:cs typeface="Arial"/>
            </a:rPr>
            <a:t>x</a:t>
          </a:r>
          <a:r>
            <a:rPr lang="en-US" sz="1000" b="0" i="0" u="none" strike="noStrike" baseline="0">
              <a:solidFill>
                <a:srgbClr val="000000"/>
              </a:solidFill>
              <a:latin typeface="Arial"/>
              <a:cs typeface="Arial"/>
            </a:rPr>
            <a:t> value of 1, </a:t>
          </a:r>
          <a:r>
            <a:rPr lang="en-US" sz="1000" b="1" i="0" u="none" strike="noStrike" baseline="0">
              <a:solidFill>
                <a:srgbClr val="000000"/>
              </a:solidFill>
              <a:latin typeface="Arial"/>
              <a:cs typeface="Arial"/>
            </a:rPr>
            <a:t>df</a:t>
          </a:r>
          <a:r>
            <a:rPr lang="en-US" sz="1000" b="0" i="0" u="none" strike="noStrike" baseline="0">
              <a:solidFill>
                <a:srgbClr val="000000"/>
              </a:solidFill>
              <a:latin typeface="Arial"/>
              <a:cs typeface="Arial"/>
            </a:rPr>
            <a:t> = 19, and 1 tail by the method described in the, "Example </a:t>
          </a:r>
          <a:r>
            <a:rPr lang="en-US" sz="1000" b="1" i="0" u="none" strike="noStrike" baseline="0">
              <a:solidFill>
                <a:srgbClr val="000000"/>
              </a:solidFill>
              <a:latin typeface="Arial"/>
              <a:cs typeface="Arial"/>
            </a:rPr>
            <a:t>t </a:t>
          </a:r>
          <a:r>
            <a:rPr lang="en-US" sz="1000" b="0" i="0" u="none" strike="noStrike" baseline="0">
              <a:solidFill>
                <a:srgbClr val="000000"/>
              </a:solidFill>
              <a:latin typeface="Arial"/>
              <a:cs typeface="Arial"/>
            </a:rPr>
            <a:t>Distribution" above.</a:t>
          </a: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TDIST( x, df, Tails )</a:t>
          </a:r>
        </a:p>
        <a:p>
          <a:pPr algn="l" rtl="0">
            <a:defRPr sz="1000"/>
          </a:pPr>
          <a:r>
            <a:rPr lang="en-US" sz="1000" b="1" i="0" u="none" strike="noStrike" baseline="0">
              <a:solidFill>
                <a:srgbClr val="000000"/>
              </a:solidFill>
              <a:latin typeface="Arial"/>
              <a:cs typeface="Arial"/>
            </a:rPr>
            <a:t>TDIST ( 1, 19, 1 )</a:t>
          </a:r>
        </a:p>
        <a:p>
          <a:pPr algn="l" rtl="0">
            <a:defRPr sz="1000"/>
          </a:pPr>
          <a:r>
            <a:rPr lang="el-GR" sz="1000" b="1" i="0" u="none" strike="noStrike" baseline="0">
              <a:solidFill>
                <a:srgbClr val="000000"/>
              </a:solidFill>
              <a:latin typeface="Arial"/>
              <a:cs typeface="Arial"/>
            </a:rPr>
            <a:t>α = 0.1649</a:t>
          </a:r>
        </a:p>
        <a:p>
          <a:pPr algn="l" rtl="0">
            <a:defRPr sz="1000"/>
          </a:pPr>
          <a:endParaRPr lang="el-GR" sz="1000" b="1" i="0" u="none" strike="noStrike" baseline="0">
            <a:solidFill>
              <a:srgbClr val="000000"/>
            </a:solidFill>
            <a:latin typeface="Arial"/>
            <a:cs typeface="Arial"/>
          </a:endParaRPr>
        </a:p>
        <a:p>
          <a:pPr algn="l" rtl="0">
            <a:defRPr sz="1000"/>
          </a:pPr>
          <a:r>
            <a:rPr lang="el-GR" sz="1000" b="1" i="0" u="none" strike="noStrike" baseline="0">
              <a:solidFill>
                <a:srgbClr val="000000"/>
              </a:solidFill>
              <a:latin typeface="Arial"/>
              <a:cs typeface="Arial"/>
            </a:rPr>
            <a:t>4. </a:t>
          </a:r>
          <a:r>
            <a:rPr lang="en-US" sz="1000" b="0" i="0" u="none" strike="noStrike" baseline="0">
              <a:solidFill>
                <a:srgbClr val="000000"/>
              </a:solidFill>
              <a:latin typeface="Arial"/>
              <a:cs typeface="Arial"/>
            </a:rPr>
            <a:t>Replace the </a:t>
          </a:r>
          <a:r>
            <a:rPr lang="en-US" sz="1000" b="1" i="0" u="none" strike="noStrike" baseline="0">
              <a:solidFill>
                <a:srgbClr val="000000"/>
              </a:solidFill>
              <a:latin typeface="Arial"/>
              <a:cs typeface="Arial"/>
            </a:rPr>
            <a:t>x</a:t>
          </a:r>
          <a:r>
            <a:rPr lang="en-US" sz="1000" b="0" i="0" u="none" strike="noStrike" baseline="0">
              <a:solidFill>
                <a:srgbClr val="000000"/>
              </a:solidFill>
              <a:latin typeface="Arial"/>
              <a:cs typeface="Arial"/>
            </a:rPr>
            <a:t> value of</a:t>
          </a:r>
          <a:r>
            <a:rPr lang="en-US" sz="1000" b="1" i="0" u="none" strike="noStrike" baseline="0">
              <a:solidFill>
                <a:srgbClr val="000000"/>
              </a:solidFill>
              <a:latin typeface="Arial"/>
              <a:cs typeface="Arial"/>
            </a:rPr>
            <a:t> 1 </a:t>
          </a:r>
          <a:r>
            <a:rPr lang="en-US" sz="1000" b="0" i="0" u="none" strike="noStrike" baseline="0">
              <a:solidFill>
                <a:srgbClr val="000000"/>
              </a:solidFill>
              <a:latin typeface="Arial"/>
              <a:cs typeface="Arial"/>
            </a:rPr>
            <a:t>with</a:t>
          </a:r>
          <a:r>
            <a:rPr lang="en-US" sz="1000" b="1" i="0" u="none" strike="noStrike" baseline="0">
              <a:solidFill>
                <a:srgbClr val="000000"/>
              </a:solidFill>
              <a:latin typeface="Arial"/>
              <a:cs typeface="Arial"/>
            </a:rPr>
            <a:t> 2.</a:t>
          </a:r>
        </a:p>
        <a:p>
          <a:pPr algn="l" rtl="0">
            <a:defRPr sz="1000"/>
          </a:pPr>
          <a:r>
            <a:rPr lang="en-US" sz="1000" b="1" i="0" u="none" strike="noStrike" baseline="0">
              <a:solidFill>
                <a:srgbClr val="000000"/>
              </a:solidFill>
              <a:latin typeface="Arial"/>
              <a:cs typeface="Arial"/>
            </a:rPr>
            <a:t>    Enter. </a:t>
          </a:r>
        </a:p>
        <a:p>
          <a:pPr algn="l" rtl="0">
            <a:defRPr sz="1000"/>
          </a:pPr>
          <a:r>
            <a:rPr lang="el-GR" sz="1000" b="1" i="0" u="none" strike="noStrike" baseline="0">
              <a:solidFill>
                <a:srgbClr val="000000"/>
              </a:solidFill>
              <a:latin typeface="Arial"/>
              <a:cs typeface="Arial"/>
            </a:rPr>
            <a:t>α = 0.0300</a:t>
          </a:r>
        </a:p>
        <a:p>
          <a:pPr algn="l" rtl="0">
            <a:defRPr sz="1000"/>
          </a:pPr>
          <a:endParaRPr lang="el-GR" sz="1000" b="1" i="0" u="none" strike="noStrike" baseline="0">
            <a:solidFill>
              <a:srgbClr val="000000"/>
            </a:solidFill>
            <a:latin typeface="Arial"/>
            <a:cs typeface="Arial"/>
          </a:endParaRPr>
        </a:p>
        <a:p>
          <a:pPr algn="l" rtl="0">
            <a:defRPr sz="1000"/>
          </a:pPr>
          <a:endParaRPr lang="el-GR" sz="1000" b="1" i="0" u="none" strike="noStrike" baseline="0">
            <a:solidFill>
              <a:srgbClr val="000000"/>
            </a:solidFill>
            <a:latin typeface="Arial"/>
            <a:cs typeface="Arial"/>
          </a:endParaRPr>
        </a:p>
        <a:p>
          <a:pPr algn="l" rtl="0">
            <a:defRPr sz="1000"/>
          </a:pPr>
          <a:endParaRPr lang="el-GR" sz="1000" b="1" i="0" u="none" strike="noStrike" baseline="0">
            <a:solidFill>
              <a:srgbClr val="000000"/>
            </a:solidFill>
            <a:latin typeface="Arial"/>
            <a:cs typeface="Arial"/>
          </a:endParaRPr>
        </a:p>
        <a:p>
          <a:pPr algn="l" rtl="0">
            <a:defRPr sz="1000"/>
          </a:pPr>
          <a:r>
            <a:rPr lang="el-GR" sz="1000" b="1" i="0" u="none" strike="noStrike" baseline="0">
              <a:solidFill>
                <a:srgbClr val="000000"/>
              </a:solidFill>
              <a:latin typeface="Arial"/>
              <a:cs typeface="Arial"/>
            </a:rPr>
            <a:t>5.</a:t>
          </a:r>
          <a:r>
            <a:rPr lang="el-GR" sz="1000" b="0" i="0" u="none" strike="noStrike" baseline="0">
              <a:solidFill>
                <a:srgbClr val="000000"/>
              </a:solidFill>
              <a:latin typeface="Arial"/>
              <a:cs typeface="Arial"/>
            </a:rPr>
            <a:t> </a:t>
          </a:r>
          <a:r>
            <a:rPr lang="en-US" sz="1000" b="0" i="0" u="none" strike="noStrike" baseline="0">
              <a:solidFill>
                <a:srgbClr val="000000"/>
              </a:solidFill>
              <a:latin typeface="Arial"/>
              <a:cs typeface="Arial"/>
            </a:rPr>
            <a:t>Replace the x value of </a:t>
          </a:r>
          <a:r>
            <a:rPr lang="en-US" sz="1000" b="1" i="0" u="none" strike="noStrike" baseline="0">
              <a:solidFill>
                <a:srgbClr val="000000"/>
              </a:solidFill>
              <a:latin typeface="Arial"/>
              <a:cs typeface="Arial"/>
            </a:rPr>
            <a:t>2</a:t>
          </a:r>
          <a:r>
            <a:rPr lang="en-US" sz="1000" b="0" i="0" u="none" strike="noStrike" baseline="0">
              <a:solidFill>
                <a:srgbClr val="000000"/>
              </a:solidFill>
              <a:latin typeface="Arial"/>
              <a:cs typeface="Arial"/>
            </a:rPr>
            <a:t> with </a:t>
          </a:r>
          <a:r>
            <a:rPr lang="en-US" sz="1000" b="1" i="0" u="none" strike="noStrike" baseline="0">
              <a:solidFill>
                <a:srgbClr val="000000"/>
              </a:solidFill>
              <a:latin typeface="Arial"/>
              <a:cs typeface="Arial"/>
            </a:rPr>
            <a:t>1.73.</a:t>
          </a:r>
        </a:p>
        <a:p>
          <a:pPr algn="l" rtl="0">
            <a:defRPr sz="1000"/>
          </a:pPr>
          <a:r>
            <a:rPr lang="en-US" sz="1000" b="1" i="0" u="none" strike="noStrike" baseline="0">
              <a:solidFill>
                <a:srgbClr val="000000"/>
              </a:solidFill>
              <a:latin typeface="Arial"/>
              <a:cs typeface="Arial"/>
            </a:rPr>
            <a:t>    Enter. </a:t>
          </a:r>
        </a:p>
        <a:p>
          <a:pPr algn="l" rtl="0">
            <a:defRPr sz="1000"/>
          </a:pPr>
          <a:r>
            <a:rPr lang="el-GR" sz="1000" b="1" i="0" u="none" strike="noStrike" baseline="0">
              <a:solidFill>
                <a:srgbClr val="000000"/>
              </a:solidFill>
              <a:latin typeface="Arial"/>
              <a:cs typeface="Arial"/>
            </a:rPr>
            <a:t>α = 0.0499 = 0.050</a:t>
          </a:r>
        </a:p>
        <a:p>
          <a:pPr algn="l" rtl="0">
            <a:defRPr sz="1000"/>
          </a:pPr>
          <a:endParaRPr lang="el-GR" sz="1000" b="1" i="0" u="none" strike="noStrike" baseline="0">
            <a:solidFill>
              <a:srgbClr val="000000"/>
            </a:solidFill>
            <a:latin typeface="Arial"/>
            <a:cs typeface="Arial"/>
          </a:endParaRPr>
        </a:p>
      </xdr:txBody>
    </xdr:sp>
    <xdr:clientData/>
  </xdr:twoCellAnchor>
  <xdr:twoCellAnchor>
    <xdr:from>
      <xdr:col>1</xdr:col>
      <xdr:colOff>9525</xdr:colOff>
      <xdr:row>310</xdr:row>
      <xdr:rowOff>114300</xdr:rowOff>
    </xdr:from>
    <xdr:to>
      <xdr:col>8</xdr:col>
      <xdr:colOff>0</xdr:colOff>
      <xdr:row>319</xdr:row>
      <xdr:rowOff>85725</xdr:rowOff>
    </xdr:to>
    <xdr:sp macro="" textlink="">
      <xdr:nvSpPr>
        <xdr:cNvPr id="8225" name="Text Box 33"/>
        <xdr:cNvSpPr txBox="1">
          <a:spLocks noChangeArrowheads="1"/>
        </xdr:cNvSpPr>
      </xdr:nvSpPr>
      <xdr:spPr bwMode="auto">
        <a:xfrm>
          <a:off x="619125" y="50663475"/>
          <a:ext cx="4724400" cy="1428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TYPE I AND TYPE II ERRORS</a:t>
          </a:r>
        </a:p>
        <a:p>
          <a:pPr algn="l" rtl="0">
            <a:defRPr sz="1000"/>
          </a:pPr>
          <a:r>
            <a:rPr lang="en-US" sz="1000" b="0" i="0" u="none" strike="noStrike" baseline="0">
              <a:solidFill>
                <a:srgbClr val="000000"/>
              </a:solidFill>
              <a:latin typeface="Arial"/>
              <a:cs typeface="Arial"/>
            </a:rPr>
            <a:t>The null hypothesis, </a:t>
          </a:r>
          <a:r>
            <a:rPr lang="en-US" sz="1000" b="1" i="0" u="none" strike="noStrike" baseline="0">
              <a:solidFill>
                <a:srgbClr val="000000"/>
              </a:solidFill>
              <a:latin typeface="Arial"/>
              <a:cs typeface="Arial"/>
            </a:rPr>
            <a:t>Ho</a:t>
          </a:r>
          <a:r>
            <a:rPr lang="en-US" sz="1000" b="0" i="0" u="none" strike="noStrike" baseline="0">
              <a:solidFill>
                <a:srgbClr val="000000"/>
              </a:solidFill>
              <a:latin typeface="Arial"/>
              <a:cs typeface="Arial"/>
            </a:rPr>
            <a:t> can be accepted or rejected. There are two types of null hypothesis testing errors: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Type I errors: Rejection of a correct null hypothesis.</a:t>
          </a:r>
        </a:p>
        <a:p>
          <a:pPr algn="l" rtl="0">
            <a:defRPr sz="1000"/>
          </a:pPr>
          <a:r>
            <a:rPr lang="en-US" sz="1000" b="1" i="0" u="none" strike="noStrike" baseline="0">
              <a:solidFill>
                <a:srgbClr val="000000"/>
              </a:solidFill>
              <a:latin typeface="Arial"/>
              <a:cs typeface="Arial"/>
            </a:rPr>
            <a:t>Type II errors: Acceptance of an incorrect null hypothesis.</a:t>
          </a:r>
        </a:p>
        <a:p>
          <a:pPr algn="l" rtl="0">
            <a:defRPr sz="1000"/>
          </a:pPr>
          <a:endParaRPr lang="en-US" sz="1000" b="1"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table below summarizes type I and II errors.</a:t>
          </a:r>
        </a:p>
      </xdr:txBody>
    </xdr:sp>
    <xdr:clientData/>
  </xdr:twoCellAnchor>
  <xdr:twoCellAnchor>
    <xdr:from>
      <xdr:col>3</xdr:col>
      <xdr:colOff>9525</xdr:colOff>
      <xdr:row>321</xdr:row>
      <xdr:rowOff>142875</xdr:rowOff>
    </xdr:from>
    <xdr:to>
      <xdr:col>5</xdr:col>
      <xdr:colOff>180975</xdr:colOff>
      <xdr:row>323</xdr:row>
      <xdr:rowOff>0</xdr:rowOff>
    </xdr:to>
    <xdr:sp macro="" textlink="">
      <xdr:nvSpPr>
        <xdr:cNvPr id="8226" name="Text Box 34"/>
        <xdr:cNvSpPr txBox="1">
          <a:spLocks noChangeArrowheads="1"/>
        </xdr:cNvSpPr>
      </xdr:nvSpPr>
      <xdr:spPr bwMode="auto">
        <a:xfrm>
          <a:off x="2133600" y="52473225"/>
          <a:ext cx="1552575" cy="1809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0" i="0" u="none" strike="noStrike" baseline="0">
              <a:solidFill>
                <a:srgbClr val="000000"/>
              </a:solidFill>
              <a:latin typeface="Arial"/>
              <a:cs typeface="Arial"/>
            </a:rPr>
            <a:t>Correct acceptance of </a:t>
          </a:r>
          <a:r>
            <a:rPr lang="en-US" sz="1000" b="1" i="0" u="none" strike="noStrike" baseline="0">
              <a:solidFill>
                <a:srgbClr val="000000"/>
              </a:solidFill>
              <a:latin typeface="Arial"/>
              <a:cs typeface="Arial"/>
            </a:rPr>
            <a:t>Ho</a:t>
          </a:r>
        </a:p>
      </xdr:txBody>
    </xdr:sp>
    <xdr:clientData/>
  </xdr:twoCellAnchor>
  <xdr:twoCellAnchor>
    <xdr:from>
      <xdr:col>3</xdr:col>
      <xdr:colOff>9525</xdr:colOff>
      <xdr:row>323</xdr:row>
      <xdr:rowOff>19050</xdr:rowOff>
    </xdr:from>
    <xdr:to>
      <xdr:col>5</xdr:col>
      <xdr:colOff>180975</xdr:colOff>
      <xdr:row>324</xdr:row>
      <xdr:rowOff>38100</xdr:rowOff>
    </xdr:to>
    <xdr:sp macro="" textlink="">
      <xdr:nvSpPr>
        <xdr:cNvPr id="8227" name="Text Box 35"/>
        <xdr:cNvSpPr txBox="1">
          <a:spLocks noChangeArrowheads="1"/>
        </xdr:cNvSpPr>
      </xdr:nvSpPr>
      <xdr:spPr bwMode="auto">
        <a:xfrm>
          <a:off x="2133600" y="52673250"/>
          <a:ext cx="1552575" cy="1809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Type I Error</a:t>
          </a:r>
        </a:p>
      </xdr:txBody>
    </xdr:sp>
    <xdr:clientData/>
  </xdr:twoCellAnchor>
  <xdr:twoCellAnchor>
    <xdr:from>
      <xdr:col>5</xdr:col>
      <xdr:colOff>209550</xdr:colOff>
      <xdr:row>323</xdr:row>
      <xdr:rowOff>19050</xdr:rowOff>
    </xdr:from>
    <xdr:to>
      <xdr:col>7</xdr:col>
      <xdr:colOff>600075</xdr:colOff>
      <xdr:row>324</xdr:row>
      <xdr:rowOff>38100</xdr:rowOff>
    </xdr:to>
    <xdr:sp macro="" textlink="">
      <xdr:nvSpPr>
        <xdr:cNvPr id="8228" name="Text Box 36"/>
        <xdr:cNvSpPr txBox="1">
          <a:spLocks noChangeArrowheads="1"/>
        </xdr:cNvSpPr>
      </xdr:nvSpPr>
      <xdr:spPr bwMode="auto">
        <a:xfrm>
          <a:off x="3714750" y="52673250"/>
          <a:ext cx="1552575" cy="1809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0" i="0" u="none" strike="noStrike" baseline="0">
              <a:solidFill>
                <a:srgbClr val="000000"/>
              </a:solidFill>
              <a:latin typeface="Arial"/>
              <a:cs typeface="Arial"/>
            </a:rPr>
            <a:t>Correct acceptance of </a:t>
          </a:r>
          <a:r>
            <a:rPr lang="en-US" sz="1000" b="1" i="0" u="none" strike="noStrike" baseline="0">
              <a:solidFill>
                <a:srgbClr val="000000"/>
              </a:solidFill>
              <a:latin typeface="Arial"/>
              <a:cs typeface="Arial"/>
            </a:rPr>
            <a:t>Ho</a:t>
          </a:r>
        </a:p>
      </xdr:txBody>
    </xdr:sp>
    <xdr:clientData/>
  </xdr:twoCellAnchor>
  <xdr:twoCellAnchor>
    <xdr:from>
      <xdr:col>5</xdr:col>
      <xdr:colOff>209550</xdr:colOff>
      <xdr:row>321</xdr:row>
      <xdr:rowOff>142875</xdr:rowOff>
    </xdr:from>
    <xdr:to>
      <xdr:col>7</xdr:col>
      <xdr:colOff>600075</xdr:colOff>
      <xdr:row>323</xdr:row>
      <xdr:rowOff>0</xdr:rowOff>
    </xdr:to>
    <xdr:sp macro="" textlink="">
      <xdr:nvSpPr>
        <xdr:cNvPr id="8229" name="Text Box 37"/>
        <xdr:cNvSpPr txBox="1">
          <a:spLocks noChangeArrowheads="1"/>
        </xdr:cNvSpPr>
      </xdr:nvSpPr>
      <xdr:spPr bwMode="auto">
        <a:xfrm>
          <a:off x="3714750" y="52473225"/>
          <a:ext cx="1552575" cy="1809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Type II Error</a:t>
          </a:r>
        </a:p>
      </xdr:txBody>
    </xdr:sp>
    <xdr:clientData/>
  </xdr:twoCellAnchor>
  <xdr:twoCellAnchor>
    <xdr:from>
      <xdr:col>3</xdr:col>
      <xdr:colOff>0</xdr:colOff>
      <xdr:row>320</xdr:row>
      <xdr:rowOff>104775</xdr:rowOff>
    </xdr:from>
    <xdr:to>
      <xdr:col>5</xdr:col>
      <xdr:colOff>171450</xdr:colOff>
      <xdr:row>321</xdr:row>
      <xdr:rowOff>123825</xdr:rowOff>
    </xdr:to>
    <xdr:sp macro="" textlink="">
      <xdr:nvSpPr>
        <xdr:cNvPr id="8230" name="Text Box 38"/>
        <xdr:cNvSpPr txBox="1">
          <a:spLocks noChangeArrowheads="1"/>
        </xdr:cNvSpPr>
      </xdr:nvSpPr>
      <xdr:spPr bwMode="auto">
        <a:xfrm>
          <a:off x="2124075" y="52273200"/>
          <a:ext cx="1552575" cy="1809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Ho True</a:t>
          </a:r>
        </a:p>
      </xdr:txBody>
    </xdr:sp>
    <xdr:clientData/>
  </xdr:twoCellAnchor>
  <xdr:twoCellAnchor>
    <xdr:from>
      <xdr:col>5</xdr:col>
      <xdr:colOff>200025</xdr:colOff>
      <xdr:row>320</xdr:row>
      <xdr:rowOff>104775</xdr:rowOff>
    </xdr:from>
    <xdr:to>
      <xdr:col>7</xdr:col>
      <xdr:colOff>590550</xdr:colOff>
      <xdr:row>321</xdr:row>
      <xdr:rowOff>123825</xdr:rowOff>
    </xdr:to>
    <xdr:sp macro="" textlink="">
      <xdr:nvSpPr>
        <xdr:cNvPr id="8231" name="Text Box 39"/>
        <xdr:cNvSpPr txBox="1">
          <a:spLocks noChangeArrowheads="1"/>
        </xdr:cNvSpPr>
      </xdr:nvSpPr>
      <xdr:spPr bwMode="auto">
        <a:xfrm>
          <a:off x="3705225" y="52273200"/>
          <a:ext cx="1552575" cy="1809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Ho False</a:t>
          </a:r>
        </a:p>
      </xdr:txBody>
    </xdr:sp>
    <xdr:clientData/>
  </xdr:twoCellAnchor>
  <xdr:twoCellAnchor>
    <xdr:from>
      <xdr:col>1</xdr:col>
      <xdr:colOff>457200</xdr:colOff>
      <xdr:row>321</xdr:row>
      <xdr:rowOff>142875</xdr:rowOff>
    </xdr:from>
    <xdr:to>
      <xdr:col>2</xdr:col>
      <xdr:colOff>876300</xdr:colOff>
      <xdr:row>323</xdr:row>
      <xdr:rowOff>0</xdr:rowOff>
    </xdr:to>
    <xdr:sp macro="" textlink="">
      <xdr:nvSpPr>
        <xdr:cNvPr id="8233" name="Text Box 41"/>
        <xdr:cNvSpPr txBox="1">
          <a:spLocks noChangeArrowheads="1"/>
        </xdr:cNvSpPr>
      </xdr:nvSpPr>
      <xdr:spPr bwMode="auto">
        <a:xfrm>
          <a:off x="1066800" y="52473225"/>
          <a:ext cx="1047750" cy="1809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Accept of Ho &gt;</a:t>
          </a:r>
        </a:p>
      </xdr:txBody>
    </xdr:sp>
    <xdr:clientData/>
  </xdr:twoCellAnchor>
  <xdr:twoCellAnchor>
    <xdr:from>
      <xdr:col>1</xdr:col>
      <xdr:colOff>457200</xdr:colOff>
      <xdr:row>323</xdr:row>
      <xdr:rowOff>19050</xdr:rowOff>
    </xdr:from>
    <xdr:to>
      <xdr:col>2</xdr:col>
      <xdr:colOff>876300</xdr:colOff>
      <xdr:row>324</xdr:row>
      <xdr:rowOff>38100</xdr:rowOff>
    </xdr:to>
    <xdr:sp macro="" textlink="">
      <xdr:nvSpPr>
        <xdr:cNvPr id="8234" name="Text Box 42"/>
        <xdr:cNvSpPr txBox="1">
          <a:spLocks noChangeArrowheads="1"/>
        </xdr:cNvSpPr>
      </xdr:nvSpPr>
      <xdr:spPr bwMode="auto">
        <a:xfrm>
          <a:off x="1066800" y="52673250"/>
          <a:ext cx="1047750" cy="1809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Reject of Ho &gt;</a:t>
          </a:r>
        </a:p>
      </xdr:txBody>
    </xdr:sp>
    <xdr:clientData/>
  </xdr:twoCellAnchor>
  <xdr:twoCellAnchor>
    <xdr:from>
      <xdr:col>1</xdr:col>
      <xdr:colOff>0</xdr:colOff>
      <xdr:row>324</xdr:row>
      <xdr:rowOff>76200</xdr:rowOff>
    </xdr:from>
    <xdr:to>
      <xdr:col>8</xdr:col>
      <xdr:colOff>9525</xdr:colOff>
      <xdr:row>350</xdr:row>
      <xdr:rowOff>114300</xdr:rowOff>
    </xdr:to>
    <xdr:sp macro="" textlink="">
      <xdr:nvSpPr>
        <xdr:cNvPr id="8235" name="Text Box 43"/>
        <xdr:cNvSpPr txBox="1">
          <a:spLocks noChangeArrowheads="1"/>
        </xdr:cNvSpPr>
      </xdr:nvSpPr>
      <xdr:spPr bwMode="auto">
        <a:xfrm>
          <a:off x="609600" y="52892325"/>
          <a:ext cx="4743450" cy="42481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Example: Type I and II Errors</a:t>
          </a:r>
        </a:p>
        <a:p>
          <a:pPr algn="l" rtl="0">
            <a:defRPr sz="1000"/>
          </a:pPr>
          <a:r>
            <a:rPr lang="en-US" sz="1000" b="1" i="0" u="none" strike="noStrike" baseline="0">
              <a:solidFill>
                <a:srgbClr val="000000"/>
              </a:solidFill>
              <a:latin typeface="Arial"/>
              <a:cs typeface="Arial"/>
            </a:rPr>
            <a:t>a. </a:t>
          </a:r>
          <a:r>
            <a:rPr lang="en-US" sz="1000" b="0" i="0" u="none" strike="noStrike" baseline="0">
              <a:solidFill>
                <a:srgbClr val="000000"/>
              </a:solidFill>
              <a:latin typeface="Arial"/>
              <a:cs typeface="Arial"/>
            </a:rPr>
            <a:t>The mean pressure, Mu of the total population of100 reaction vessels over 24 hours is 15 psig. What are the null and alternate hypotheses if the significance is 5%?</a:t>
          </a:r>
        </a:p>
        <a:p>
          <a:pPr algn="l" rtl="0">
            <a:defRPr sz="1000"/>
          </a:pPr>
          <a:r>
            <a:rPr lang="en-US" sz="1000" b="1" i="0" u="none" strike="noStrike" baseline="0">
              <a:solidFill>
                <a:srgbClr val="000000"/>
              </a:solidFill>
              <a:latin typeface="Arial"/>
              <a:cs typeface="Arial"/>
            </a:rPr>
            <a:t>Ans: </a:t>
          </a:r>
          <a:r>
            <a:rPr lang="en-US" sz="1000" b="0" i="0" u="none" strike="noStrike" baseline="0">
              <a:solidFill>
                <a:srgbClr val="000000"/>
              </a:solidFill>
              <a:latin typeface="Arial"/>
              <a:cs typeface="Arial"/>
            </a:rPr>
            <a:t>Null hypothesis, Ho: Mu = 15 psig.</a:t>
          </a:r>
        </a:p>
        <a:p>
          <a:pPr algn="l" rtl="0">
            <a:defRPr sz="1000"/>
          </a:pPr>
          <a:r>
            <a:rPr lang="en-US" sz="1000" b="0" i="0" u="none" strike="noStrike" baseline="0">
              <a:solidFill>
                <a:srgbClr val="000000"/>
              </a:solidFill>
              <a:latin typeface="Arial"/>
              <a:cs typeface="Arial"/>
            </a:rPr>
            <a:t>          Alternate hypothesis, Ha: Mu ≠ 15 psig.</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b. </a:t>
          </a:r>
          <a:r>
            <a:rPr lang="en-US" sz="1000" b="0" i="0" u="none" strike="noStrike" baseline="0">
              <a:solidFill>
                <a:srgbClr val="000000"/>
              </a:solidFill>
              <a:latin typeface="Arial"/>
              <a:cs typeface="Arial"/>
            </a:rPr>
            <a:t>The standard deviation, </a:t>
          </a:r>
          <a:r>
            <a:rPr lang="el-GR" sz="1000" b="0" i="0" u="none" strike="noStrike" baseline="0">
              <a:solidFill>
                <a:srgbClr val="000000"/>
              </a:solidFill>
              <a:latin typeface="Arial"/>
              <a:cs typeface="Arial"/>
            </a:rPr>
            <a:t>σ </a:t>
          </a:r>
          <a:r>
            <a:rPr lang="en-US" sz="1000" b="0" i="0" u="none" strike="noStrike" baseline="0">
              <a:solidFill>
                <a:srgbClr val="000000"/>
              </a:solidFill>
              <a:latin typeface="Arial"/>
              <a:cs typeface="Arial"/>
            </a:rPr>
            <a:t>of the total population of 100 reactors is 2.5. If the mean, MuS of a sample of 49 reaction vessels is more than 2.5 standard errors above the total population mean, the null hypothesis will be rejected. The standard deviation of the sample of 49 reaction vessels over 24 hours is 3.5 standard deviations.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Ans: </a:t>
          </a:r>
          <a:r>
            <a:rPr lang="en-US" sz="1000" b="0" i="0" u="none" strike="noStrike" baseline="0">
              <a:solidFill>
                <a:srgbClr val="000000"/>
              </a:solidFill>
              <a:latin typeface="Arial"/>
              <a:cs typeface="Arial"/>
            </a:rPr>
            <a:t>The estimated standard error of the sample mean is, </a:t>
          </a:r>
        </a:p>
        <a:p>
          <a:pPr algn="l" rtl="0">
            <a:defRPr sz="1000"/>
          </a:pPr>
          <a:r>
            <a:rPr lang="en-US" sz="1000" b="0" i="0" u="none" strike="noStrike" baseline="0">
              <a:solidFill>
                <a:srgbClr val="000000"/>
              </a:solidFill>
              <a:latin typeface="Arial"/>
              <a:cs typeface="Arial"/>
            </a:rPr>
            <a:t>          Sxbar = S / √n = 3.5 /√49 = 0.50.</a:t>
          </a:r>
        </a:p>
        <a:p>
          <a:pPr algn="l" rtl="0">
            <a:defRPr sz="1000"/>
          </a:pPr>
          <a:r>
            <a:rPr lang="en-US" sz="1000" b="0" i="0" u="none" strike="noStrike" baseline="0">
              <a:solidFill>
                <a:srgbClr val="000000"/>
              </a:solidFill>
              <a:latin typeface="Arial"/>
              <a:cs typeface="Arial"/>
            </a:rPr>
            <a:t>          Reject Ho if MuS &gt; Mu + </a:t>
          </a:r>
          <a:r>
            <a:rPr lang="el-GR" sz="1000" b="0" i="0" u="none" strike="noStrike" baseline="0">
              <a:solidFill>
                <a:srgbClr val="000000"/>
              </a:solidFill>
              <a:latin typeface="Arial"/>
              <a:cs typeface="Arial"/>
            </a:rPr>
            <a:t>σ </a:t>
          </a:r>
          <a:r>
            <a:rPr lang="en-US" sz="1000" b="0" i="0" u="none" strike="noStrike" baseline="0">
              <a:solidFill>
                <a:srgbClr val="000000"/>
              </a:solidFill>
              <a:latin typeface="Arial"/>
              <a:cs typeface="Arial"/>
            </a:rPr>
            <a:t>x Sxbar = 15 + 2.5 x 0.50 = 16.25 psig.</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c. </a:t>
          </a:r>
          <a:r>
            <a:rPr lang="en-US" sz="1000" b="0" i="0" u="none" strike="noStrike" baseline="0">
              <a:solidFill>
                <a:srgbClr val="000000"/>
              </a:solidFill>
              <a:latin typeface="Arial"/>
              <a:cs typeface="Arial"/>
            </a:rPr>
            <a:t>Find the level of significance, </a:t>
          </a:r>
          <a:r>
            <a:rPr lang="el-GR" sz="1000" b="0" i="0" u="none" strike="noStrike" baseline="0">
              <a:solidFill>
                <a:srgbClr val="000000"/>
              </a:solidFill>
              <a:latin typeface="Arial"/>
              <a:cs typeface="Arial"/>
            </a:rPr>
            <a:t>α </a:t>
          </a:r>
          <a:r>
            <a:rPr lang="en-US" sz="1000" b="0" i="0" u="none" strike="noStrike" baseline="0">
              <a:solidFill>
                <a:srgbClr val="000000"/>
              </a:solidFill>
              <a:latin typeface="Arial"/>
              <a:cs typeface="Arial"/>
            </a:rPr>
            <a:t>for the above test procedure.</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Ans:</a:t>
          </a:r>
          <a:r>
            <a:rPr lang="en-US" sz="1000" b="0" i="0" u="none" strike="noStrike" baseline="0">
              <a:solidFill>
                <a:srgbClr val="000000"/>
              </a:solidFill>
              <a:latin typeface="Arial"/>
              <a:cs typeface="Arial"/>
            </a:rPr>
            <a:t> Significance </a:t>
          </a:r>
          <a:r>
            <a:rPr lang="el-GR" sz="1000" b="0" i="0" u="none" strike="noStrike" baseline="0">
              <a:solidFill>
                <a:srgbClr val="000000"/>
              </a:solidFill>
              <a:latin typeface="Arial"/>
              <a:cs typeface="Arial"/>
            </a:rPr>
            <a:t>α </a:t>
          </a:r>
          <a:r>
            <a:rPr lang="en-US" sz="1000" b="0" i="0" u="none" strike="noStrike" baseline="0">
              <a:solidFill>
                <a:srgbClr val="000000"/>
              </a:solidFill>
              <a:latin typeface="Arial"/>
              <a:cs typeface="Arial"/>
            </a:rPr>
            <a:t>is equal to the probability, P of rejecting the null hypothesis when the null hypothesis is true or,</a:t>
          </a:r>
        </a:p>
        <a:p>
          <a:pPr algn="l" rtl="0">
            <a:defRPr sz="1000"/>
          </a:pPr>
          <a:r>
            <a:rPr lang="en-US" sz="1000" b="0" i="0" u="none" strike="noStrike" baseline="0">
              <a:solidFill>
                <a:srgbClr val="000000"/>
              </a:solidFill>
              <a:latin typeface="Arial"/>
              <a:cs typeface="Arial"/>
            </a:rPr>
            <a:t>           </a:t>
          </a:r>
          <a:r>
            <a:rPr lang="el-GR" sz="1000" b="0" i="0" u="none" strike="noStrike" baseline="0">
              <a:solidFill>
                <a:srgbClr val="000000"/>
              </a:solidFill>
              <a:latin typeface="Arial"/>
              <a:cs typeface="Arial"/>
            </a:rPr>
            <a:t>α = </a:t>
          </a:r>
          <a:r>
            <a:rPr lang="en-US" sz="1000" b="0" i="0" u="none" strike="noStrike" baseline="0">
              <a:solidFill>
                <a:srgbClr val="000000"/>
              </a:solidFill>
              <a:latin typeface="Arial"/>
              <a:cs typeface="Arial"/>
            </a:rPr>
            <a:t>P(MuS &gt; 16.25 when Mu =15,</a:t>
          </a:r>
        </a:p>
        <a:p>
          <a:pPr algn="l" rtl="0">
            <a:defRPr sz="1000"/>
          </a:pPr>
          <a:r>
            <a:rPr lang="en-US" sz="1000" b="0" i="0" u="none" strike="noStrike" baseline="0">
              <a:solidFill>
                <a:srgbClr val="000000"/>
              </a:solidFill>
              <a:latin typeface="Arial"/>
              <a:cs typeface="Arial"/>
            </a:rPr>
            <a:t>           since 16.25 is 2.5 standard errors above Mu = 15.</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l-GR" sz="1000" b="0" i="0" u="none" strike="noStrike" baseline="0">
              <a:solidFill>
                <a:srgbClr val="000000"/>
              </a:solidFill>
              <a:latin typeface="Arial"/>
              <a:cs typeface="Arial"/>
            </a:rPr>
            <a:t>α = </a:t>
          </a:r>
          <a:r>
            <a:rPr lang="en-US" sz="1000" b="0" i="0" u="none" strike="noStrike" baseline="0">
              <a:solidFill>
                <a:srgbClr val="000000"/>
              </a:solidFill>
              <a:latin typeface="Arial"/>
              <a:cs typeface="Arial"/>
            </a:rPr>
            <a:t>P(Z &gt; 2.5) = 0.0062.</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significance </a:t>
          </a:r>
          <a:r>
            <a:rPr lang="el-GR" sz="1000" b="0" i="0" u="none" strike="noStrike" baseline="0">
              <a:solidFill>
                <a:srgbClr val="000000"/>
              </a:solidFill>
              <a:latin typeface="Arial"/>
              <a:cs typeface="Arial"/>
            </a:rPr>
            <a:t>α </a:t>
          </a:r>
          <a:r>
            <a:rPr lang="en-US" sz="1000" b="0" i="0" u="none" strike="noStrike" baseline="0">
              <a:solidFill>
                <a:srgbClr val="000000"/>
              </a:solidFill>
              <a:latin typeface="Arial"/>
              <a:cs typeface="Arial"/>
            </a:rPr>
            <a:t>is the area under the normal distribution curve greater than Z = 2.5 and is calculated below using Excel's, "1 - NORMSDIST".</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0</xdr:colOff>
      <xdr:row>363</xdr:row>
      <xdr:rowOff>76200</xdr:rowOff>
    </xdr:from>
    <xdr:to>
      <xdr:col>7</xdr:col>
      <xdr:colOff>666750</xdr:colOff>
      <xdr:row>384</xdr:row>
      <xdr:rowOff>9525</xdr:rowOff>
    </xdr:to>
    <xdr:sp macro="" textlink="">
      <xdr:nvSpPr>
        <xdr:cNvPr id="8236" name="Text Box 44"/>
        <xdr:cNvSpPr txBox="1">
          <a:spLocks noChangeArrowheads="1"/>
        </xdr:cNvSpPr>
      </xdr:nvSpPr>
      <xdr:spPr bwMode="auto">
        <a:xfrm>
          <a:off x="609600" y="59245500"/>
          <a:ext cx="4724400" cy="3333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Example: Type I and II Errors continued</a:t>
          </a:r>
        </a:p>
        <a:p>
          <a:pPr algn="l" rtl="0">
            <a:defRPr sz="1000"/>
          </a:pPr>
          <a:r>
            <a:rPr lang="en-US" sz="1000" b="1" i="0" u="none" strike="noStrike" baseline="0">
              <a:solidFill>
                <a:srgbClr val="000000"/>
              </a:solidFill>
              <a:latin typeface="Arial"/>
              <a:cs typeface="Arial"/>
            </a:rPr>
            <a:t>d1. </a:t>
          </a:r>
          <a:r>
            <a:rPr lang="en-US" sz="1000" b="0" i="0" u="none" strike="noStrike" baseline="0">
              <a:solidFill>
                <a:srgbClr val="000000"/>
              </a:solidFill>
              <a:latin typeface="Arial"/>
              <a:cs typeface="Arial"/>
            </a:rPr>
            <a:t>A type I error is made if the correct null hypothesis is rejected.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null hypothesis, Ho states, "No difference".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There is no difference between the sample mean, MuS and the total population mean, Mu if the significance, </a:t>
          </a:r>
          <a:r>
            <a:rPr lang="el-GR" sz="1000" b="0" i="0" u="none" strike="noStrike" baseline="0">
              <a:solidFill>
                <a:srgbClr val="000000"/>
              </a:solidFill>
              <a:latin typeface="Arial"/>
              <a:cs typeface="Arial"/>
            </a:rPr>
            <a:t>α </a:t>
          </a:r>
          <a:r>
            <a:rPr lang="en-US" sz="1000" b="0" i="0" u="none" strike="noStrike" baseline="0">
              <a:solidFill>
                <a:srgbClr val="000000"/>
              </a:solidFill>
              <a:latin typeface="Arial"/>
              <a:cs typeface="Arial"/>
            </a:rPr>
            <a:t>is less than 5%.</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significance, </a:t>
          </a:r>
          <a:r>
            <a:rPr lang="el-GR" sz="1000" b="0" i="0" u="none" strike="noStrike" baseline="0">
              <a:solidFill>
                <a:srgbClr val="000000"/>
              </a:solidFill>
              <a:latin typeface="Arial"/>
              <a:cs typeface="Arial"/>
            </a:rPr>
            <a:t>α </a:t>
          </a:r>
          <a:r>
            <a:rPr lang="en-US" sz="1000" b="0" i="0" u="none" strike="noStrike" baseline="0">
              <a:solidFill>
                <a:srgbClr val="000000"/>
              </a:solidFill>
              <a:latin typeface="Arial"/>
              <a:cs typeface="Arial"/>
            </a:rPr>
            <a:t>is 0.62%, therefore the null hypothesis is not rejected and a type I error is not made.</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d2. </a:t>
          </a:r>
          <a:r>
            <a:rPr lang="en-US" sz="1000" b="0" i="0" u="none" strike="noStrike" baseline="0">
              <a:solidFill>
                <a:srgbClr val="000000"/>
              </a:solidFill>
              <a:latin typeface="Arial"/>
              <a:cs typeface="Arial"/>
            </a:rPr>
            <a:t>A type II error is made if an incorrect null hypothesis is accepted.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alternate hypothesis, Ha states, "There is a significant difference".</a:t>
          </a: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There is a significant difference between the sample mean, MuS and the total population mean, Mu if the significance, </a:t>
          </a:r>
          <a:r>
            <a:rPr lang="el-GR" sz="1000" b="0" i="0" u="none" strike="noStrike" baseline="0">
              <a:solidFill>
                <a:srgbClr val="000000"/>
              </a:solidFill>
              <a:latin typeface="Arial"/>
              <a:cs typeface="Arial"/>
            </a:rPr>
            <a:t>α </a:t>
          </a:r>
          <a:r>
            <a:rPr lang="en-US" sz="1000" b="0" i="0" u="none" strike="noStrike" baseline="0">
              <a:solidFill>
                <a:srgbClr val="000000"/>
              </a:solidFill>
              <a:latin typeface="Arial"/>
              <a:cs typeface="Arial"/>
            </a:rPr>
            <a:t>is more than 5%.</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significance, </a:t>
          </a:r>
          <a:r>
            <a:rPr lang="el-GR" sz="1000" b="0" i="0" u="none" strike="noStrike" baseline="0">
              <a:solidFill>
                <a:srgbClr val="000000"/>
              </a:solidFill>
              <a:latin typeface="Arial"/>
              <a:cs typeface="Arial"/>
            </a:rPr>
            <a:t>α </a:t>
          </a:r>
          <a:r>
            <a:rPr lang="en-US" sz="1000" b="0" i="0" u="none" strike="noStrike" baseline="0">
              <a:solidFill>
                <a:srgbClr val="000000"/>
              </a:solidFill>
              <a:latin typeface="Arial"/>
              <a:cs typeface="Arial"/>
            </a:rPr>
            <a:t>is 0.62%, therefore the alternate hypothesis is not rejected and a type II error is not made.</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10</xdr:col>
      <xdr:colOff>0</xdr:colOff>
      <xdr:row>208</xdr:row>
      <xdr:rowOff>28575</xdr:rowOff>
    </xdr:from>
    <xdr:to>
      <xdr:col>17</xdr:col>
      <xdr:colOff>9525</xdr:colOff>
      <xdr:row>212</xdr:row>
      <xdr:rowOff>133350</xdr:rowOff>
    </xdr:to>
    <xdr:sp macro="" textlink="">
      <xdr:nvSpPr>
        <xdr:cNvPr id="8237" name="Text Box 45"/>
        <xdr:cNvSpPr txBox="1">
          <a:spLocks noChangeArrowheads="1"/>
        </xdr:cNvSpPr>
      </xdr:nvSpPr>
      <xdr:spPr bwMode="auto">
        <a:xfrm>
          <a:off x="7153275" y="33899475"/>
          <a:ext cx="4276725" cy="7524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EXAMPLE: t DISTRIBUTION</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Use Excel's "Statistical" functions to find the,</a:t>
          </a:r>
          <a:r>
            <a:rPr lang="en-US" sz="1000" b="1" i="0" u="none" strike="noStrike" baseline="0">
              <a:solidFill>
                <a:srgbClr val="000000"/>
              </a:solidFill>
              <a:latin typeface="Arial"/>
              <a:cs typeface="Arial"/>
            </a:rPr>
            <a:t> one-tailed t</a:t>
          </a:r>
          <a:r>
            <a:rPr lang="en-US" sz="1000" b="0" i="0" u="none" strike="noStrike" baseline="0">
              <a:solidFill>
                <a:srgbClr val="000000"/>
              </a:solidFill>
              <a:latin typeface="Arial"/>
              <a:cs typeface="Arial"/>
            </a:rPr>
            <a:t> probability given: </a:t>
          </a:r>
        </a:p>
        <a:p>
          <a:pPr algn="l" rtl="0">
            <a:defRPr sz="1000"/>
          </a:pPr>
          <a:r>
            <a:rPr lang="en-US" sz="1000" b="1" i="0" u="none" strike="noStrike" baseline="0">
              <a:solidFill>
                <a:srgbClr val="000000"/>
              </a:solidFill>
              <a:latin typeface="Arial"/>
              <a:cs typeface="Arial"/>
            </a:rPr>
            <a:t>X = 2.015</a:t>
          </a:r>
          <a:r>
            <a:rPr lang="en-US" sz="1000" b="0" i="0" u="none" strike="noStrike" baseline="0">
              <a:solidFill>
                <a:srgbClr val="000000"/>
              </a:solidFill>
              <a:latin typeface="Arial"/>
              <a:cs typeface="Arial"/>
            </a:rPr>
            <a:t> and</a:t>
          </a:r>
          <a:r>
            <a:rPr lang="en-US" sz="1000" b="1" i="0" u="none" strike="noStrike" baseline="0">
              <a:solidFill>
                <a:srgbClr val="000000"/>
              </a:solidFill>
              <a:latin typeface="Arial"/>
              <a:cs typeface="Arial"/>
            </a:rPr>
            <a:t> df = 5</a:t>
          </a:r>
          <a:r>
            <a:rPr lang="en-US" sz="1000" b="0" i="0" u="none" strike="noStrike" baseline="0">
              <a:solidFill>
                <a:srgbClr val="000000"/>
              </a:solidFill>
              <a:latin typeface="Arial"/>
              <a:cs typeface="Arial"/>
            </a:rPr>
            <a:t>. Place the answer in the empty cell below.</a:t>
          </a:r>
        </a:p>
      </xdr:txBody>
    </xdr:sp>
    <xdr:clientData/>
  </xdr:twoCellAnchor>
  <xdr:twoCellAnchor>
    <xdr:from>
      <xdr:col>10</xdr:col>
      <xdr:colOff>0</xdr:colOff>
      <xdr:row>214</xdr:row>
      <xdr:rowOff>123825</xdr:rowOff>
    </xdr:from>
    <xdr:to>
      <xdr:col>17</xdr:col>
      <xdr:colOff>9525</xdr:colOff>
      <xdr:row>219</xdr:row>
      <xdr:rowOff>76200</xdr:rowOff>
    </xdr:to>
    <xdr:sp macro="" textlink="">
      <xdr:nvSpPr>
        <xdr:cNvPr id="8238" name="Text Box 46"/>
        <xdr:cNvSpPr txBox="1">
          <a:spLocks noChangeArrowheads="1"/>
        </xdr:cNvSpPr>
      </xdr:nvSpPr>
      <xdr:spPr bwMode="auto">
        <a:xfrm>
          <a:off x="7153275" y="34985325"/>
          <a:ext cx="4276725" cy="7620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en-US" sz="1000" b="1" i="0" u="none" strike="noStrike" baseline="0">
              <a:solidFill>
                <a:srgbClr val="000000"/>
              </a:solidFill>
              <a:latin typeface="Arial"/>
              <a:cs typeface="Arial"/>
            </a:rPr>
            <a:t>CONFIDENCE LEVEL OF THE MEAN FOR A SMALL POPULATION</a:t>
          </a:r>
        </a:p>
        <a:p>
          <a:pPr algn="l" rtl="0">
            <a:lnSpc>
              <a:spcPts val="1000"/>
            </a:lnSpc>
            <a:defRPr sz="1000"/>
          </a:pPr>
          <a:r>
            <a:rPr lang="en-US" sz="1000" b="0" i="0" u="none" strike="noStrike" baseline="0">
              <a:solidFill>
                <a:srgbClr val="000000"/>
              </a:solidFill>
              <a:latin typeface="Arial"/>
              <a:cs typeface="Arial"/>
            </a:rPr>
            <a:t>The table below gives the temperature in degrees Centigrade of a fluid at 30 minute intervals. Find the 90% confidence interval temperature range to establish lower and upper specification limits, LSL and USL, for this process.</a:t>
          </a:r>
        </a:p>
      </xdr:txBody>
    </xdr:sp>
    <xdr:clientData/>
  </xdr:twoCellAnchor>
  <xdr:twoCellAnchor>
    <xdr:from>
      <xdr:col>14</xdr:col>
      <xdr:colOff>47625</xdr:colOff>
      <xdr:row>220</xdr:row>
      <xdr:rowOff>133350</xdr:rowOff>
    </xdr:from>
    <xdr:to>
      <xdr:col>17</xdr:col>
      <xdr:colOff>9525</xdr:colOff>
      <xdr:row>224</xdr:row>
      <xdr:rowOff>47625</xdr:rowOff>
    </xdr:to>
    <xdr:sp macro="" textlink="">
      <xdr:nvSpPr>
        <xdr:cNvPr id="8239" name="Text Box 47"/>
        <xdr:cNvSpPr txBox="1">
          <a:spLocks noChangeArrowheads="1"/>
        </xdr:cNvSpPr>
      </xdr:nvSpPr>
      <xdr:spPr bwMode="auto">
        <a:xfrm>
          <a:off x="9639300" y="35975925"/>
          <a:ext cx="1790700" cy="561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Table-1</a:t>
          </a:r>
        </a:p>
        <a:p>
          <a:pPr algn="l" rtl="0">
            <a:defRPr sz="1000"/>
          </a:pPr>
          <a:r>
            <a:rPr lang="en-US" sz="1000" b="0" i="0" u="none" strike="noStrike" baseline="0">
              <a:solidFill>
                <a:srgbClr val="000000"/>
              </a:solidFill>
              <a:latin typeface="Arial"/>
              <a:cs typeface="Arial"/>
            </a:rPr>
            <a:t>Process parameter values in 4 columns, left.</a:t>
          </a:r>
        </a:p>
      </xdr:txBody>
    </xdr:sp>
    <xdr:clientData/>
  </xdr:twoCellAnchor>
  <xdr:twoCellAnchor>
    <xdr:from>
      <xdr:col>14</xdr:col>
      <xdr:colOff>0</xdr:colOff>
      <xdr:row>226</xdr:row>
      <xdr:rowOff>9525</xdr:rowOff>
    </xdr:from>
    <xdr:to>
      <xdr:col>16</xdr:col>
      <xdr:colOff>666750</xdr:colOff>
      <xdr:row>254</xdr:row>
      <xdr:rowOff>152400</xdr:rowOff>
    </xdr:to>
    <xdr:sp macro="" textlink="">
      <xdr:nvSpPr>
        <xdr:cNvPr id="8240" name="Text Box 48"/>
        <xdr:cNvSpPr txBox="1">
          <a:spLocks noChangeArrowheads="1"/>
        </xdr:cNvSpPr>
      </xdr:nvSpPr>
      <xdr:spPr bwMode="auto">
        <a:xfrm>
          <a:off x="9591675" y="36842700"/>
          <a:ext cx="1828800" cy="4752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Table-2</a:t>
          </a:r>
        </a:p>
        <a:p>
          <a:pPr algn="l" rtl="0">
            <a:defRPr sz="1000"/>
          </a:pPr>
          <a:r>
            <a:rPr lang="en-US" sz="1000" b="1" i="0" u="none" strike="noStrike" baseline="0">
              <a:solidFill>
                <a:srgbClr val="000000"/>
              </a:solidFill>
              <a:latin typeface="Arial"/>
              <a:cs typeface="Arial"/>
            </a:rPr>
            <a:t>1. </a:t>
          </a:r>
          <a:r>
            <a:rPr lang="en-US" sz="1000" b="0" i="0" u="none" strike="noStrike" baseline="0">
              <a:solidFill>
                <a:srgbClr val="000000"/>
              </a:solidFill>
              <a:latin typeface="Arial"/>
              <a:cs typeface="Arial"/>
            </a:rPr>
            <a:t>Same temperature values in one column, left.</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2.</a:t>
          </a:r>
          <a:r>
            <a:rPr lang="en-US" sz="1000" b="0" i="0" u="none" strike="noStrike" baseline="0">
              <a:solidFill>
                <a:srgbClr val="000000"/>
              </a:solidFill>
              <a:latin typeface="Arial"/>
              <a:cs typeface="Arial"/>
            </a:rPr>
            <a:t> In the yellow cell type:</a:t>
          </a:r>
        </a:p>
        <a:p>
          <a:pPr algn="l" rtl="0">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 = (X - Mu)</a:t>
          </a:r>
          <a:r>
            <a:rPr lang="en-US" sz="1000" b="1" i="0" u="none" strike="noStrike" baseline="30000">
              <a:solidFill>
                <a:srgbClr val="000000"/>
              </a:solidFill>
              <a:latin typeface="Arial"/>
              <a:cs typeface="Arial"/>
            </a:rPr>
            <a:t>2</a:t>
          </a: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3. </a:t>
          </a:r>
          <a:r>
            <a:rPr lang="en-US" sz="1000" b="0" i="0" u="none" strike="noStrike" baseline="0">
              <a:solidFill>
                <a:srgbClr val="000000"/>
              </a:solidFill>
              <a:latin typeface="Arial"/>
              <a:cs typeface="Arial"/>
            </a:rPr>
            <a:t>Type: C227 in place of X.</a:t>
          </a:r>
        </a:p>
        <a:p>
          <a:pPr algn="l" rtl="0">
            <a:defRPr sz="1000"/>
          </a:pPr>
          <a:r>
            <a:rPr lang="en-US" sz="1000" b="0" i="0" u="none" strike="noStrike" baseline="0">
              <a:solidFill>
                <a:srgbClr val="000000"/>
              </a:solidFill>
              <a:latin typeface="Arial"/>
              <a:cs typeface="Arial"/>
            </a:rPr>
            <a:t>             $D$249 in place of Mu</a:t>
          </a:r>
        </a:p>
        <a:p>
          <a:pPr algn="l" rtl="0">
            <a:defRPr sz="1000"/>
          </a:pPr>
          <a:r>
            <a:rPr lang="en-US" sz="1000" b="0" i="0" u="none" strike="noStrike" baseline="0">
              <a:solidFill>
                <a:srgbClr val="000000"/>
              </a:solidFill>
              <a:latin typeface="Arial"/>
              <a:cs typeface="Arial"/>
            </a:rPr>
            <a:t>             add, ^2 in place of</a:t>
          </a:r>
          <a:r>
            <a:rPr lang="en-US" sz="1000" b="0" i="0" u="none" strike="noStrike" baseline="30000">
              <a:solidFill>
                <a:srgbClr val="000000"/>
              </a:solidFill>
              <a:latin typeface="Arial"/>
              <a:cs typeface="Arial"/>
            </a:rPr>
            <a:t>  2.</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4. </a:t>
          </a:r>
          <a:r>
            <a:rPr lang="en-US" sz="1000" b="0" i="0" u="none" strike="noStrike" baseline="0">
              <a:solidFill>
                <a:srgbClr val="000000"/>
              </a:solidFill>
              <a:latin typeface="Arial"/>
              <a:cs typeface="Arial"/>
            </a:rPr>
            <a:t>Now the yellow cell contains:</a:t>
          </a:r>
        </a:p>
        <a:p>
          <a:pPr algn="l" rtl="0">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 (C227 - $D$249)^2</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5. </a:t>
          </a:r>
          <a:r>
            <a:rPr lang="en-US" sz="1000" b="0" i="0" u="none" strike="noStrike" baseline="0">
              <a:solidFill>
                <a:srgbClr val="000000"/>
              </a:solidFill>
              <a:latin typeface="Arial"/>
              <a:cs typeface="Arial"/>
            </a:rPr>
            <a:t>Select the yellow cell and drag the curser down to the green cell.</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6.</a:t>
          </a:r>
          <a:r>
            <a:rPr lang="en-US" sz="1000" b="0" i="0" u="none" strike="noStrike" baseline="0">
              <a:solidFill>
                <a:srgbClr val="000000"/>
              </a:solidFill>
              <a:latin typeface="Arial"/>
              <a:cs typeface="Arial"/>
            </a:rPr>
            <a:t> Select drop-down menu:</a:t>
          </a:r>
        </a:p>
        <a:p>
          <a:pPr algn="l" rtl="0">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Edit &gt; Fill &gt; Down </a:t>
          </a:r>
          <a:r>
            <a:rPr lang="en-US" sz="1000" b="0" i="0" u="none" strike="noStrike" baseline="0">
              <a:solidFill>
                <a:srgbClr val="000000"/>
              </a:solidFill>
              <a:latin typeface="Arial"/>
              <a:cs typeface="Arial"/>
            </a:rPr>
            <a:t>for all of  the (X - Mu)</a:t>
          </a:r>
          <a:r>
            <a:rPr lang="en-US" sz="1000" b="0" i="0" u="none" strike="noStrike" baseline="30000">
              <a:solidFill>
                <a:srgbClr val="000000"/>
              </a:solidFill>
              <a:latin typeface="Arial"/>
              <a:cs typeface="Arial"/>
            </a:rPr>
            <a:t>2</a:t>
          </a:r>
          <a:r>
            <a:rPr lang="en-US" sz="1000" b="0" i="0" u="none" strike="noStrike" baseline="0">
              <a:solidFill>
                <a:srgbClr val="000000"/>
              </a:solidFill>
              <a:latin typeface="Arial"/>
              <a:cs typeface="Arial"/>
            </a:rPr>
            <a:t> values. </a:t>
          </a: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7.</a:t>
          </a:r>
          <a:r>
            <a:rPr lang="en-US" sz="1000" b="0" i="0" u="none" strike="noStrike" baseline="0">
              <a:solidFill>
                <a:srgbClr val="000000"/>
              </a:solidFill>
              <a:latin typeface="Arial"/>
              <a:cs typeface="Arial"/>
            </a:rPr>
            <a:t> Select the yellow cell and drag the curser down to the green cell. Select AutoSum, </a:t>
          </a:r>
          <a:r>
            <a:rPr lang="el-GR" sz="1000" b="0" i="0" u="none" strike="noStrike" baseline="0">
              <a:solidFill>
                <a:srgbClr val="000000"/>
              </a:solidFill>
              <a:latin typeface="Arial"/>
              <a:cs typeface="Arial"/>
            </a:rPr>
            <a:t>Σ </a:t>
          </a:r>
          <a:r>
            <a:rPr lang="en-US" sz="1000" b="0" i="0" u="none" strike="noStrike" baseline="0">
              <a:solidFill>
                <a:srgbClr val="000000"/>
              </a:solidFill>
              <a:latin typeface="Arial"/>
              <a:cs typeface="Arial"/>
            </a:rPr>
            <a:t>for total: 265.9375.</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4</xdr:row>
      <xdr:rowOff>9525</xdr:rowOff>
    </xdr:from>
    <xdr:to>
      <xdr:col>6</xdr:col>
      <xdr:colOff>19050</xdr:colOff>
      <xdr:row>11</xdr:row>
      <xdr:rowOff>133350</xdr:rowOff>
    </xdr:to>
    <xdr:sp macro="" textlink="">
      <xdr:nvSpPr>
        <xdr:cNvPr id="10241" name="Text Box 1"/>
        <xdr:cNvSpPr txBox="1">
          <a:spLocks noChangeArrowheads="1"/>
        </xdr:cNvSpPr>
      </xdr:nvSpPr>
      <xdr:spPr bwMode="auto">
        <a:xfrm>
          <a:off x="600075" y="733425"/>
          <a:ext cx="4152900" cy="12573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CHI-SQUARE PROCEDURES</a:t>
          </a:r>
        </a:p>
        <a:p>
          <a:pPr algn="l" rtl="0">
            <a:defRPr sz="1000"/>
          </a:pPr>
          <a:r>
            <a:rPr lang="en-US" sz="1000" b="0" i="0" u="none" strike="noStrike" baseline="0">
              <a:solidFill>
                <a:srgbClr val="000000"/>
              </a:solidFill>
              <a:latin typeface="Arial"/>
              <a:cs typeface="Arial"/>
            </a:rPr>
            <a:t>The Chi-Square distribution is used to determine:</a:t>
          </a:r>
        </a:p>
        <a:p>
          <a:pPr algn="l" rtl="0">
            <a:defRPr sz="1000"/>
          </a:pPr>
          <a:r>
            <a:rPr lang="en-US" sz="1000" b="0" i="0" u="none" strike="noStrike" baseline="0">
              <a:solidFill>
                <a:srgbClr val="000000"/>
              </a:solidFill>
              <a:latin typeface="Arial"/>
              <a:cs typeface="Arial"/>
            </a:rPr>
            <a:t>a. Goodness of Fit</a:t>
          </a:r>
        </a:p>
        <a:p>
          <a:pPr algn="l" rtl="0">
            <a:defRPr sz="1000"/>
          </a:pPr>
          <a:r>
            <a:rPr lang="en-US" sz="1000" b="0" i="0" u="none" strike="noStrike" baseline="0">
              <a:solidFill>
                <a:srgbClr val="000000"/>
              </a:solidFill>
              <a:latin typeface="Arial"/>
              <a:cs typeface="Arial"/>
            </a:rPr>
            <a:t>b. Observed and Expected Frequencies</a:t>
          </a:r>
        </a:p>
        <a:p>
          <a:pPr algn="l" rtl="0">
            <a:defRPr sz="1000"/>
          </a:pPr>
          <a:r>
            <a:rPr lang="en-US" sz="1000" b="0" i="0" u="none" strike="noStrike" baseline="0">
              <a:solidFill>
                <a:srgbClr val="000000"/>
              </a:solidFill>
              <a:latin typeface="Arial"/>
              <a:cs typeface="Arial"/>
            </a:rPr>
            <a:t>c. Data Group Independence </a:t>
          </a:r>
        </a:p>
        <a:p>
          <a:pPr algn="l" rtl="0">
            <a:defRPr sz="1000"/>
          </a:pPr>
          <a:r>
            <a:rPr lang="en-US" sz="1000" b="0" i="0" u="none" strike="noStrike" baseline="0">
              <a:solidFill>
                <a:srgbClr val="000000"/>
              </a:solidFill>
              <a:latin typeface="Arial"/>
              <a:cs typeface="Arial"/>
            </a:rPr>
            <a:t>d. Sample Distribution Variance</a:t>
          </a:r>
        </a:p>
        <a:p>
          <a:pPr algn="l" rtl="0">
            <a:defRPr sz="1000"/>
          </a:pPr>
          <a:r>
            <a:rPr lang="en-US" sz="1000" b="0" i="0" u="none" strike="noStrike" baseline="0">
              <a:solidFill>
                <a:srgbClr val="000000"/>
              </a:solidFill>
              <a:latin typeface="Arial"/>
              <a:cs typeface="Arial"/>
            </a:rPr>
            <a:t>e. Confidence Interval</a:t>
          </a:r>
        </a:p>
      </xdr:txBody>
    </xdr:sp>
    <xdr:clientData/>
  </xdr:twoCellAnchor>
  <xdr:twoCellAnchor editAs="oneCell">
    <xdr:from>
      <xdr:col>1</xdr:col>
      <xdr:colOff>457200</xdr:colOff>
      <xdr:row>13</xdr:row>
      <xdr:rowOff>142875</xdr:rowOff>
    </xdr:from>
    <xdr:to>
      <xdr:col>5</xdr:col>
      <xdr:colOff>457200</xdr:colOff>
      <xdr:row>29</xdr:row>
      <xdr:rowOff>47625</xdr:rowOff>
    </xdr:to>
    <xdr:pic>
      <xdr:nvPicPr>
        <xdr:cNvPr id="10298" name="Picture 2" descr="CHI-SQUARE-DISTRIBUTI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2324100"/>
          <a:ext cx="3409950"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30</xdr:row>
      <xdr:rowOff>9525</xdr:rowOff>
    </xdr:from>
    <xdr:to>
      <xdr:col>6</xdr:col>
      <xdr:colOff>9525</xdr:colOff>
      <xdr:row>48</xdr:row>
      <xdr:rowOff>95250</xdr:rowOff>
    </xdr:to>
    <xdr:sp macro="" textlink="">
      <xdr:nvSpPr>
        <xdr:cNvPr id="10243" name="Text Box 3"/>
        <xdr:cNvSpPr txBox="1">
          <a:spLocks noChangeArrowheads="1"/>
        </xdr:cNvSpPr>
      </xdr:nvSpPr>
      <xdr:spPr bwMode="auto">
        <a:xfrm>
          <a:off x="619125" y="4943475"/>
          <a:ext cx="4124325" cy="30003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Typical Chi-Square distribution curves are plotted above. </a:t>
          </a:r>
        </a:p>
        <a:p>
          <a:pPr algn="l" rtl="0">
            <a:defRPr sz="1000"/>
          </a:pPr>
          <a:r>
            <a:rPr lang="el-GR" sz="1000" b="1" i="0" u="none" strike="noStrike" baseline="0">
              <a:solidFill>
                <a:srgbClr val="000000"/>
              </a:solidFill>
              <a:latin typeface="Arial"/>
              <a:cs typeface="Arial"/>
            </a:rPr>
            <a:t>Χ</a:t>
          </a:r>
          <a:r>
            <a:rPr lang="el-GR" sz="1000" b="0" i="0" u="none" strike="noStrike" baseline="0">
              <a:solidFill>
                <a:srgbClr val="000000"/>
              </a:solidFill>
              <a:latin typeface="Arial"/>
              <a:cs typeface="Arial"/>
            </a:rPr>
            <a:t> </a:t>
          </a:r>
          <a:r>
            <a:rPr lang="en-US" sz="1000" b="0" i="0" u="none" strike="noStrike" baseline="0">
              <a:solidFill>
                <a:srgbClr val="000000"/>
              </a:solidFill>
              <a:latin typeface="Arial"/>
              <a:cs typeface="Arial"/>
            </a:rPr>
            <a:t>is the Greek letter Chi.</a:t>
          </a:r>
        </a:p>
        <a:p>
          <a:pPr algn="l" rtl="0">
            <a:defRPr sz="1000"/>
          </a:pPr>
          <a:r>
            <a:rPr lang="en-US" sz="1000" b="0" i="0" u="none" strike="noStrike" baseline="0">
              <a:solidFill>
                <a:srgbClr val="000000"/>
              </a:solidFill>
              <a:latin typeface="Arial"/>
              <a:cs typeface="Arial"/>
            </a:rPr>
            <a:t>1. The area under each </a:t>
          </a:r>
          <a:r>
            <a:rPr lang="el-GR" sz="1000" b="1" i="0" u="none" strike="noStrike" baseline="0">
              <a:solidFill>
                <a:srgbClr val="000000"/>
              </a:solidFill>
              <a:latin typeface="Arial"/>
              <a:cs typeface="Arial"/>
            </a:rPr>
            <a:t>χ</a:t>
          </a:r>
          <a:r>
            <a:rPr lang="el-GR" sz="1000" b="1" i="0" u="none" strike="noStrike" baseline="30000">
              <a:solidFill>
                <a:srgbClr val="000000"/>
              </a:solidFill>
              <a:latin typeface="Arial"/>
              <a:cs typeface="Arial"/>
            </a:rPr>
            <a:t>2</a:t>
          </a:r>
          <a:r>
            <a:rPr lang="el-GR" sz="1000" b="0" i="0" u="none" strike="noStrike" baseline="0">
              <a:solidFill>
                <a:srgbClr val="000000"/>
              </a:solidFill>
              <a:latin typeface="Arial"/>
              <a:cs typeface="Arial"/>
            </a:rPr>
            <a:t> </a:t>
          </a:r>
          <a:r>
            <a:rPr lang="en-US" sz="1000" b="0" i="0" u="none" strike="noStrike" baseline="0">
              <a:solidFill>
                <a:srgbClr val="000000"/>
              </a:solidFill>
              <a:latin typeface="Arial"/>
              <a:cs typeface="Arial"/>
            </a:rPr>
            <a:t>curve is 1.00.</a:t>
          </a:r>
        </a:p>
        <a:p>
          <a:pPr algn="l" rtl="0">
            <a:defRPr sz="1000"/>
          </a:pPr>
          <a:r>
            <a:rPr lang="en-US" sz="1000" b="0" i="0" u="none" strike="noStrike" baseline="0">
              <a:solidFill>
                <a:srgbClr val="000000"/>
              </a:solidFill>
              <a:latin typeface="Arial"/>
              <a:cs typeface="Arial"/>
            </a:rPr>
            <a:t>2. The curves originate at 0 and extend to infinity.</a:t>
          </a:r>
        </a:p>
        <a:p>
          <a:pPr algn="l" rtl="0">
            <a:defRPr sz="1000"/>
          </a:pPr>
          <a:r>
            <a:rPr lang="en-US" sz="1000" b="0" i="0" u="none" strike="noStrike" baseline="0">
              <a:solidFill>
                <a:srgbClr val="000000"/>
              </a:solidFill>
              <a:latin typeface="Arial"/>
              <a:cs typeface="Arial"/>
            </a:rPr>
            <a:t>3. As the number of degrees of freedom, df increases the </a:t>
          </a:r>
          <a:r>
            <a:rPr lang="el-GR" sz="1000" b="1" i="0" u="none" strike="noStrike" baseline="0">
              <a:solidFill>
                <a:srgbClr val="000000"/>
              </a:solidFill>
              <a:latin typeface="Arial"/>
              <a:cs typeface="Arial"/>
            </a:rPr>
            <a:t>χ</a:t>
          </a:r>
          <a:r>
            <a:rPr lang="el-GR" sz="1000" b="1" i="0" u="none" strike="noStrike" baseline="30000">
              <a:solidFill>
                <a:srgbClr val="000000"/>
              </a:solidFill>
              <a:latin typeface="Arial"/>
              <a:cs typeface="Arial"/>
            </a:rPr>
            <a:t>2</a:t>
          </a:r>
          <a:r>
            <a:rPr lang="el-GR" sz="1000" b="0" i="0" u="none" strike="noStrike" baseline="0">
              <a:solidFill>
                <a:srgbClr val="000000"/>
              </a:solidFill>
              <a:latin typeface="Arial"/>
              <a:cs typeface="Arial"/>
            </a:rPr>
            <a:t> </a:t>
          </a:r>
          <a:r>
            <a:rPr lang="en-US" sz="1000" b="0" i="0" u="none" strike="noStrike" baseline="0">
              <a:solidFill>
                <a:srgbClr val="000000"/>
              </a:solidFill>
              <a:latin typeface="Arial"/>
              <a:cs typeface="Arial"/>
            </a:rPr>
            <a:t>curves are more like a normal distribution.</a:t>
          </a:r>
        </a:p>
        <a:p>
          <a:pPr algn="l" rtl="0">
            <a:defRPr sz="1000"/>
          </a:pPr>
          <a:r>
            <a:rPr lang="en-US" sz="1000" b="0" i="0" u="none" strike="noStrike" baseline="0">
              <a:solidFill>
                <a:srgbClr val="000000"/>
              </a:solidFill>
              <a:latin typeface="Arial"/>
              <a:cs typeface="Arial"/>
            </a:rPr>
            <a:t>4. The mean of the </a:t>
          </a:r>
          <a:r>
            <a:rPr lang="el-GR" sz="1000" b="1" i="0" u="none" strike="noStrike" baseline="0">
              <a:solidFill>
                <a:srgbClr val="000000"/>
              </a:solidFill>
              <a:latin typeface="Arial"/>
              <a:cs typeface="Arial"/>
            </a:rPr>
            <a:t>χ</a:t>
          </a:r>
          <a:r>
            <a:rPr lang="el-GR" sz="1000" b="1" i="0" u="none" strike="noStrike" baseline="30000">
              <a:solidFill>
                <a:srgbClr val="000000"/>
              </a:solidFill>
              <a:latin typeface="Arial"/>
              <a:cs typeface="Arial"/>
            </a:rPr>
            <a:t>2</a:t>
          </a:r>
          <a:r>
            <a:rPr lang="el-GR" sz="1000" b="0" i="0" u="none" strike="noStrike" baseline="0">
              <a:solidFill>
                <a:srgbClr val="000000"/>
              </a:solidFill>
              <a:latin typeface="Arial"/>
              <a:cs typeface="Arial"/>
            </a:rPr>
            <a:t> </a:t>
          </a:r>
          <a:r>
            <a:rPr lang="en-US" sz="1000" b="0" i="0" u="none" strike="noStrike" baseline="0">
              <a:solidFill>
                <a:srgbClr val="000000"/>
              </a:solidFill>
              <a:latin typeface="Arial"/>
              <a:cs typeface="Arial"/>
            </a:rPr>
            <a:t>distribution is df.</a:t>
          </a:r>
        </a:p>
        <a:p>
          <a:pPr algn="l" rtl="0">
            <a:defRPr sz="1000"/>
          </a:pPr>
          <a:r>
            <a:rPr lang="en-US" sz="1000" b="0" i="0" u="none" strike="noStrike" baseline="0">
              <a:solidFill>
                <a:srgbClr val="000000"/>
              </a:solidFill>
              <a:latin typeface="Arial"/>
              <a:cs typeface="Arial"/>
            </a:rPr>
            <a:t>5. The variance of the </a:t>
          </a:r>
          <a:r>
            <a:rPr lang="el-GR" sz="1000" b="1" i="0" u="none" strike="noStrike" baseline="0">
              <a:solidFill>
                <a:srgbClr val="000000"/>
              </a:solidFill>
              <a:latin typeface="Arial"/>
              <a:cs typeface="Arial"/>
            </a:rPr>
            <a:t>χ</a:t>
          </a:r>
          <a:r>
            <a:rPr lang="el-GR" sz="1000" b="1" i="0" u="none" strike="noStrike" baseline="30000">
              <a:solidFill>
                <a:srgbClr val="000000"/>
              </a:solidFill>
              <a:latin typeface="Arial"/>
              <a:cs typeface="Arial"/>
            </a:rPr>
            <a:t>2</a:t>
          </a:r>
          <a:r>
            <a:rPr lang="el-GR" sz="1000" b="0" i="0" u="none" strike="noStrike" baseline="0">
              <a:solidFill>
                <a:srgbClr val="000000"/>
              </a:solidFill>
              <a:latin typeface="Arial"/>
              <a:cs typeface="Arial"/>
            </a:rPr>
            <a:t> </a:t>
          </a:r>
          <a:r>
            <a:rPr lang="en-US" sz="1000" b="0" i="0" u="none" strike="noStrike" baseline="0">
              <a:solidFill>
                <a:srgbClr val="000000"/>
              </a:solidFill>
              <a:latin typeface="Arial"/>
              <a:cs typeface="Arial"/>
            </a:rPr>
            <a:t>distribution is 2df.</a:t>
          </a:r>
        </a:p>
        <a:p>
          <a:pPr algn="l" rtl="0">
            <a:defRPr sz="1000"/>
          </a:pPr>
          <a:r>
            <a:rPr lang="en-US" sz="1000" b="0" i="0" u="none" strike="noStrike" baseline="0">
              <a:solidFill>
                <a:srgbClr val="000000"/>
              </a:solidFill>
              <a:latin typeface="Arial"/>
              <a:cs typeface="Arial"/>
            </a:rPr>
            <a:t>6. The mode of the </a:t>
          </a:r>
          <a:r>
            <a:rPr lang="el-GR" sz="1000" b="1" i="0" u="none" strike="noStrike" baseline="0">
              <a:solidFill>
                <a:srgbClr val="000000"/>
              </a:solidFill>
              <a:latin typeface="Arial"/>
              <a:cs typeface="Arial"/>
            </a:rPr>
            <a:t>χ</a:t>
          </a:r>
          <a:r>
            <a:rPr lang="el-GR" sz="1000" b="1" i="0" u="none" strike="noStrike" baseline="30000">
              <a:solidFill>
                <a:srgbClr val="000000"/>
              </a:solidFill>
              <a:latin typeface="Arial"/>
              <a:cs typeface="Arial"/>
            </a:rPr>
            <a:t>2</a:t>
          </a:r>
          <a:r>
            <a:rPr lang="el-GR" sz="1000" b="0" i="0" u="none" strike="noStrike" baseline="0">
              <a:solidFill>
                <a:srgbClr val="000000"/>
              </a:solidFill>
              <a:latin typeface="Arial"/>
              <a:cs typeface="Arial"/>
            </a:rPr>
            <a:t> </a:t>
          </a:r>
          <a:r>
            <a:rPr lang="en-US" sz="1000" b="0" i="0" u="none" strike="noStrike" baseline="0">
              <a:solidFill>
                <a:srgbClr val="000000"/>
              </a:solidFill>
              <a:latin typeface="Arial"/>
              <a:cs typeface="Arial"/>
            </a:rPr>
            <a:t>distribution is -2 when df =&gt; 3.</a:t>
          </a:r>
        </a:p>
        <a:p>
          <a:pPr algn="l" rtl="0">
            <a:defRPr sz="1000"/>
          </a:pPr>
          <a:r>
            <a:rPr lang="en-US" sz="1000" b="0" i="0" u="none" strike="noStrike" baseline="0">
              <a:solidFill>
                <a:srgbClr val="000000"/>
              </a:solidFill>
              <a:latin typeface="Arial"/>
              <a:cs typeface="Arial"/>
            </a:rPr>
            <a:t>7. </a:t>
          </a:r>
          <a:r>
            <a:rPr lang="en-US" sz="1000" b="1" i="0" u="none" strike="noStrike" baseline="0">
              <a:solidFill>
                <a:srgbClr val="000000"/>
              </a:solidFill>
              <a:latin typeface="Arial"/>
              <a:cs typeface="Arial"/>
            </a:rPr>
            <a:t>k </a:t>
          </a:r>
          <a:r>
            <a:rPr lang="en-US" sz="1000" b="0" i="0" u="none" strike="noStrike" baseline="0">
              <a:solidFill>
                <a:srgbClr val="000000"/>
              </a:solidFill>
              <a:latin typeface="Arial"/>
              <a:cs typeface="Arial"/>
            </a:rPr>
            <a:t>is the number of categories of data values or frequencies.</a:t>
          </a:r>
        </a:p>
        <a:p>
          <a:pPr algn="l" rtl="0">
            <a:defRPr sz="1000"/>
          </a:pPr>
          <a:r>
            <a:rPr lang="en-US" sz="1000" b="0" i="0" u="none" strike="noStrike" baseline="0">
              <a:solidFill>
                <a:srgbClr val="000000"/>
              </a:solidFill>
              <a:latin typeface="Arial"/>
              <a:cs typeface="Arial"/>
            </a:rPr>
            <a:t>8. The degrees of freedom, df = k - 1.</a:t>
          </a:r>
        </a:p>
        <a:p>
          <a:pPr algn="l" rtl="0">
            <a:defRPr sz="1000"/>
          </a:pPr>
          <a:r>
            <a:rPr lang="en-US" sz="1000" b="0" i="0" u="none" strike="noStrike" baseline="0">
              <a:solidFill>
                <a:srgbClr val="000000"/>
              </a:solidFill>
              <a:latin typeface="Arial"/>
              <a:cs typeface="Arial"/>
            </a:rPr>
            <a:t>9. </a:t>
          </a:r>
          <a:r>
            <a:rPr lang="en-US" sz="1000" b="1" i="0" u="none" strike="noStrike" baseline="0">
              <a:solidFill>
                <a:srgbClr val="000000"/>
              </a:solidFill>
              <a:latin typeface="Arial"/>
              <a:cs typeface="Arial"/>
            </a:rPr>
            <a:t>o </a:t>
          </a:r>
          <a:r>
            <a:rPr lang="en-US" sz="1000" b="0" i="0" u="none" strike="noStrike" baseline="0">
              <a:solidFill>
                <a:srgbClr val="000000"/>
              </a:solidFill>
              <a:latin typeface="Arial"/>
              <a:cs typeface="Arial"/>
            </a:rPr>
            <a:t>is an observed frequency.</a:t>
          </a:r>
        </a:p>
        <a:p>
          <a:pPr algn="l" rtl="0">
            <a:defRPr sz="1000"/>
          </a:pPr>
          <a:r>
            <a:rPr lang="en-US" sz="1000" b="0" i="0" u="none" strike="noStrike" baseline="0">
              <a:solidFill>
                <a:srgbClr val="000000"/>
              </a:solidFill>
              <a:latin typeface="Arial"/>
              <a:cs typeface="Arial"/>
            </a:rPr>
            <a:t>10. </a:t>
          </a:r>
          <a:r>
            <a:rPr lang="en-US" sz="1000" b="1" i="0" u="none" strike="noStrike" baseline="0">
              <a:solidFill>
                <a:srgbClr val="000000"/>
              </a:solidFill>
              <a:latin typeface="Arial"/>
              <a:cs typeface="Arial"/>
            </a:rPr>
            <a:t>e</a:t>
          </a:r>
          <a:r>
            <a:rPr lang="en-US" sz="1000" b="0" i="0" u="none" strike="noStrike" baseline="0">
              <a:solidFill>
                <a:srgbClr val="000000"/>
              </a:solidFill>
              <a:latin typeface="Arial"/>
              <a:cs typeface="Arial"/>
            </a:rPr>
            <a:t> is an expected frequency.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goodness-of-fit test statistic is given by the formula:</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l-GR" sz="1000" b="1" i="0" u="none" strike="noStrike" baseline="0">
              <a:solidFill>
                <a:srgbClr val="000000"/>
              </a:solidFill>
              <a:latin typeface="Arial"/>
              <a:cs typeface="Arial"/>
            </a:rPr>
            <a:t>χ</a:t>
          </a:r>
          <a:r>
            <a:rPr lang="el-GR" sz="1000" b="1" i="0" u="none" strike="noStrike" baseline="30000">
              <a:solidFill>
                <a:srgbClr val="000000"/>
              </a:solidFill>
              <a:latin typeface="Arial"/>
              <a:cs typeface="Arial"/>
            </a:rPr>
            <a:t>2 </a:t>
          </a:r>
          <a:r>
            <a:rPr lang="el-GR" sz="1000" b="1" i="0" u="none" strike="noStrike" baseline="0">
              <a:solidFill>
                <a:srgbClr val="000000"/>
              </a:solidFill>
              <a:latin typeface="Arial"/>
              <a:cs typeface="Arial"/>
            </a:rPr>
            <a:t>= Σ[(</a:t>
          </a:r>
          <a:r>
            <a:rPr lang="en-US" sz="1000" b="1" i="0" u="none" strike="noStrike" baseline="0">
              <a:solidFill>
                <a:srgbClr val="000000"/>
              </a:solidFill>
              <a:latin typeface="Arial"/>
              <a:cs typeface="Arial"/>
            </a:rPr>
            <a:t>o - e)</a:t>
          </a:r>
          <a:r>
            <a:rPr lang="en-US" sz="1000" b="1" i="0" u="none" strike="noStrike" baseline="30000">
              <a:solidFill>
                <a:srgbClr val="000000"/>
              </a:solidFill>
              <a:latin typeface="Arial"/>
              <a:cs typeface="Arial"/>
            </a:rPr>
            <a:t>2</a:t>
          </a:r>
          <a:r>
            <a:rPr lang="en-US" sz="1000" b="1" i="0" u="none" strike="noStrike" baseline="0">
              <a:solidFill>
                <a:srgbClr val="000000"/>
              </a:solidFill>
              <a:latin typeface="Arial"/>
              <a:cs typeface="Arial"/>
            </a:rPr>
            <a:t> / 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600075</xdr:colOff>
      <xdr:row>53</xdr:row>
      <xdr:rowOff>114300</xdr:rowOff>
    </xdr:from>
    <xdr:to>
      <xdr:col>7</xdr:col>
      <xdr:colOff>9525</xdr:colOff>
      <xdr:row>72</xdr:row>
      <xdr:rowOff>66675</xdr:rowOff>
    </xdr:to>
    <xdr:sp macro="" textlink="">
      <xdr:nvSpPr>
        <xdr:cNvPr id="10244" name="Text Box 4"/>
        <xdr:cNvSpPr txBox="1">
          <a:spLocks noChangeArrowheads="1"/>
        </xdr:cNvSpPr>
      </xdr:nvSpPr>
      <xdr:spPr bwMode="auto">
        <a:xfrm>
          <a:off x="600075" y="8772525"/>
          <a:ext cx="4791075" cy="30289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Observed and Expected Frequencies</a:t>
          </a:r>
        </a:p>
        <a:p>
          <a:pPr algn="l" rtl="0">
            <a:defRPr sz="1000"/>
          </a:pPr>
          <a:r>
            <a:rPr lang="en-US" sz="1000" b="0" i="0" u="none" strike="noStrike" baseline="0">
              <a:solidFill>
                <a:srgbClr val="000000"/>
              </a:solidFill>
              <a:latin typeface="Arial"/>
              <a:cs typeface="Arial"/>
            </a:rPr>
            <a:t>If the observed, </a:t>
          </a:r>
          <a:r>
            <a:rPr lang="en-US" sz="1000" b="1" i="0" u="none" strike="noStrike" baseline="0">
              <a:solidFill>
                <a:srgbClr val="000000"/>
              </a:solidFill>
              <a:latin typeface="Arial"/>
              <a:cs typeface="Arial"/>
            </a:rPr>
            <a:t>o</a:t>
          </a:r>
          <a:r>
            <a:rPr lang="en-US" sz="1000" b="0" i="0" u="none" strike="noStrike" baseline="0">
              <a:solidFill>
                <a:srgbClr val="000000"/>
              </a:solidFill>
              <a:latin typeface="Arial"/>
              <a:cs typeface="Arial"/>
            </a:rPr>
            <a:t> and expected, </a:t>
          </a:r>
          <a:r>
            <a:rPr lang="en-US" sz="1000" b="1" i="0" u="none" strike="noStrike" baseline="0">
              <a:solidFill>
                <a:srgbClr val="000000"/>
              </a:solidFill>
              <a:latin typeface="Arial"/>
              <a:cs typeface="Arial"/>
            </a:rPr>
            <a:t>e</a:t>
          </a:r>
          <a:r>
            <a:rPr lang="en-US" sz="1000" b="0" i="0" u="none" strike="noStrike" baseline="0">
              <a:solidFill>
                <a:srgbClr val="000000"/>
              </a:solidFill>
              <a:latin typeface="Arial"/>
              <a:cs typeface="Arial"/>
            </a:rPr>
            <a:t> frequencies are close the value of</a:t>
          </a:r>
          <a:r>
            <a:rPr lang="en-US" sz="1000" b="1" i="0" u="none" strike="noStrike" baseline="0">
              <a:solidFill>
                <a:srgbClr val="000000"/>
              </a:solidFill>
              <a:latin typeface="Arial"/>
              <a:cs typeface="Arial"/>
            </a:rPr>
            <a:t> Chi-Square, </a:t>
          </a:r>
          <a:r>
            <a:rPr lang="el-GR" sz="1000" b="1" i="0" u="none" strike="noStrike" baseline="0">
              <a:solidFill>
                <a:srgbClr val="000000"/>
              </a:solidFill>
              <a:latin typeface="Arial"/>
              <a:cs typeface="Arial"/>
            </a:rPr>
            <a:t>χ</a:t>
          </a:r>
          <a:r>
            <a:rPr lang="el-GR" sz="1000" b="1" i="0" u="none" strike="noStrike" baseline="30000">
              <a:solidFill>
                <a:srgbClr val="000000"/>
              </a:solidFill>
              <a:latin typeface="Arial"/>
              <a:cs typeface="Arial"/>
            </a:rPr>
            <a:t>2</a:t>
          </a:r>
          <a:r>
            <a:rPr lang="el-GR" sz="1000" b="1" i="0" u="none" strike="noStrike" baseline="0">
              <a:solidFill>
                <a:srgbClr val="000000"/>
              </a:solidFill>
              <a:latin typeface="Arial"/>
              <a:cs typeface="Arial"/>
            </a:rPr>
            <a:t> </a:t>
          </a:r>
          <a:r>
            <a:rPr lang="en-US" sz="1000" b="0" i="0" u="none" strike="noStrike" baseline="0">
              <a:solidFill>
                <a:srgbClr val="000000"/>
              </a:solidFill>
              <a:latin typeface="Arial"/>
              <a:cs typeface="Arial"/>
            </a:rPr>
            <a:t>will be close to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EXAMPLE: GOODNESS-OF-FIT TEST STATISTIC</a:t>
          </a:r>
        </a:p>
        <a:p>
          <a:pPr algn="l" rtl="0">
            <a:defRPr sz="1000"/>
          </a:pPr>
          <a:r>
            <a:rPr lang="en-US" sz="1000" b="0" i="0" u="none" strike="noStrike" baseline="0">
              <a:solidFill>
                <a:srgbClr val="000000"/>
              </a:solidFill>
              <a:latin typeface="Arial"/>
              <a:cs typeface="Arial"/>
            </a:rPr>
            <a:t>200 Model 242 high pressure pumps were manufactured in the United States and tested. </a:t>
          </a:r>
        </a:p>
        <a:p>
          <a:pPr algn="l" rtl="0">
            <a:defRPr sz="1000"/>
          </a:pPr>
          <a:r>
            <a:rPr lang="en-US" sz="1000" b="0" i="0" u="none" strike="noStrike" baseline="0">
              <a:solidFill>
                <a:srgbClr val="000000"/>
              </a:solidFill>
              <a:latin typeface="Arial"/>
              <a:cs typeface="Arial"/>
            </a:rPr>
            <a:t>Number failed due to overheating, 160.</a:t>
          </a:r>
        </a:p>
        <a:p>
          <a:pPr algn="l" rtl="0">
            <a:defRPr sz="1000"/>
          </a:pPr>
          <a:r>
            <a:rPr lang="en-US" sz="1000" b="0" i="0" u="none" strike="noStrike" baseline="0">
              <a:solidFill>
                <a:srgbClr val="000000"/>
              </a:solidFill>
              <a:latin typeface="Arial"/>
              <a:cs typeface="Arial"/>
            </a:rPr>
            <a:t>Number failed due to leaking, 22.</a:t>
          </a:r>
        </a:p>
        <a:p>
          <a:pPr algn="l" rtl="0">
            <a:defRPr sz="1000"/>
          </a:pPr>
          <a:r>
            <a:rPr lang="en-US" sz="1000" b="0" i="0" u="none" strike="noStrike" baseline="0">
              <a:solidFill>
                <a:srgbClr val="000000"/>
              </a:solidFill>
              <a:latin typeface="Arial"/>
              <a:cs typeface="Arial"/>
            </a:rPr>
            <a:t>Number failed due to other causes, 18.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200 additional Model 242 high pressure pumps were manufactured in the Europe and tested. </a:t>
          </a:r>
        </a:p>
        <a:p>
          <a:pPr algn="l" rtl="0">
            <a:defRPr sz="1000"/>
          </a:pPr>
          <a:r>
            <a:rPr lang="en-US" sz="1000" b="0" i="0" u="none" strike="noStrike" baseline="0">
              <a:solidFill>
                <a:srgbClr val="000000"/>
              </a:solidFill>
              <a:latin typeface="Arial"/>
              <a:cs typeface="Arial"/>
            </a:rPr>
            <a:t>Number failed due to overheating, 170.</a:t>
          </a:r>
        </a:p>
        <a:p>
          <a:pPr algn="l" rtl="0">
            <a:defRPr sz="1000"/>
          </a:pPr>
          <a:r>
            <a:rPr lang="en-US" sz="1000" b="0" i="0" u="none" strike="noStrike" baseline="0">
              <a:solidFill>
                <a:srgbClr val="000000"/>
              </a:solidFill>
              <a:latin typeface="Arial"/>
              <a:cs typeface="Arial"/>
            </a:rPr>
            <a:t>Number failed due to leaking, 20.</a:t>
          </a:r>
        </a:p>
        <a:p>
          <a:pPr algn="l" rtl="0">
            <a:defRPr sz="1000"/>
          </a:pPr>
          <a:r>
            <a:rPr lang="en-US" sz="1000" b="0" i="0" u="none" strike="noStrike" baseline="0">
              <a:solidFill>
                <a:srgbClr val="000000"/>
              </a:solidFill>
              <a:latin typeface="Arial"/>
              <a:cs typeface="Arial"/>
            </a:rPr>
            <a:t>Number failed due to other causes, 10.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table below is used to calculate </a:t>
          </a:r>
          <a:r>
            <a:rPr lang="en-US" sz="1000" b="1" i="0" u="none" strike="noStrike" baseline="0">
              <a:solidFill>
                <a:srgbClr val="000000"/>
              </a:solidFill>
              <a:latin typeface="Arial"/>
              <a:cs typeface="Arial"/>
            </a:rPr>
            <a:t>C:</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19050</xdr:colOff>
      <xdr:row>95</xdr:row>
      <xdr:rowOff>85725</xdr:rowOff>
    </xdr:from>
    <xdr:to>
      <xdr:col>7</xdr:col>
      <xdr:colOff>0</xdr:colOff>
      <xdr:row>99</xdr:row>
      <xdr:rowOff>104775</xdr:rowOff>
    </xdr:to>
    <xdr:sp macro="" textlink="">
      <xdr:nvSpPr>
        <xdr:cNvPr id="10246" name="Text Box 6"/>
        <xdr:cNvSpPr txBox="1">
          <a:spLocks noChangeArrowheads="1"/>
        </xdr:cNvSpPr>
      </xdr:nvSpPr>
      <xdr:spPr bwMode="auto">
        <a:xfrm>
          <a:off x="628650" y="15601950"/>
          <a:ext cx="4752975" cy="666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k </a:t>
          </a:r>
          <a:r>
            <a:rPr lang="en-US" sz="1000" b="0" i="0" u="none" strike="noStrike" baseline="0">
              <a:solidFill>
                <a:srgbClr val="000000"/>
              </a:solidFill>
              <a:latin typeface="Arial"/>
              <a:cs typeface="Arial"/>
            </a:rPr>
            <a:t>is the number of categories.</a:t>
          </a:r>
        </a:p>
        <a:p>
          <a:pPr algn="l" rtl="0">
            <a:defRPr sz="1000"/>
          </a:pPr>
          <a:r>
            <a:rPr lang="en-US" sz="1000" b="0" i="0" u="none" strike="noStrike" baseline="0">
              <a:solidFill>
                <a:srgbClr val="000000"/>
              </a:solidFill>
              <a:latin typeface="Arial"/>
              <a:cs typeface="Arial"/>
            </a:rPr>
            <a:t>The number of degrees of freedom in the example above is: </a:t>
          </a:r>
          <a:r>
            <a:rPr lang="en-US" sz="1000" b="1" i="0" u="none" strike="noStrike" baseline="0">
              <a:solidFill>
                <a:srgbClr val="000000"/>
              </a:solidFill>
              <a:latin typeface="Arial"/>
              <a:cs typeface="Arial"/>
            </a:rPr>
            <a:t>df = k - 1 = 3 - 1 = 2.</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For </a:t>
          </a:r>
          <a:r>
            <a:rPr lang="en-US" sz="1000" b="1" i="0" u="none" strike="noStrike" baseline="0">
              <a:solidFill>
                <a:srgbClr val="000000"/>
              </a:solidFill>
              <a:latin typeface="Arial"/>
              <a:cs typeface="Arial"/>
            </a:rPr>
            <a:t>95%</a:t>
          </a:r>
          <a:r>
            <a:rPr lang="en-US" sz="1000" b="0" i="0" u="none" strike="noStrike" baseline="0">
              <a:solidFill>
                <a:srgbClr val="000000"/>
              </a:solidFill>
              <a:latin typeface="Arial"/>
              <a:cs typeface="Arial"/>
            </a:rPr>
            <a:t> probability or level of significance, </a:t>
          </a:r>
          <a:r>
            <a:rPr lang="el-GR" sz="1000" b="1" i="0" u="none" strike="noStrike" baseline="0">
              <a:solidFill>
                <a:srgbClr val="000000"/>
              </a:solidFill>
              <a:latin typeface="Arial"/>
              <a:cs typeface="Arial"/>
            </a:rPr>
            <a:t>α = 5%</a:t>
          </a:r>
          <a:r>
            <a:rPr lang="el-GR" sz="1000" b="0" i="0" u="none" strike="noStrike" baseline="0">
              <a:solidFill>
                <a:srgbClr val="000000"/>
              </a:solidFill>
              <a:latin typeface="Arial"/>
              <a:cs typeface="Arial"/>
            </a:rPr>
            <a:t>, </a:t>
          </a:r>
          <a:r>
            <a:rPr lang="en-US" sz="1000" b="0" i="0" u="none" strike="noStrike" baseline="0">
              <a:solidFill>
                <a:srgbClr val="000000"/>
              </a:solidFill>
              <a:latin typeface="Arial"/>
              <a:cs typeface="Arial"/>
            </a:rPr>
            <a:t>the critical value of </a:t>
          </a:r>
          <a:r>
            <a:rPr lang="el-GR" sz="1000" b="1" i="0" u="none" strike="noStrike" baseline="0">
              <a:solidFill>
                <a:srgbClr val="000000"/>
              </a:solidFill>
              <a:latin typeface="Arial"/>
              <a:cs typeface="Arial"/>
            </a:rPr>
            <a:t>χ</a:t>
          </a:r>
          <a:r>
            <a:rPr lang="el-GR" sz="1000" b="1" i="0" u="none" strike="noStrike" baseline="30000">
              <a:solidFill>
                <a:srgbClr val="000000"/>
              </a:solidFill>
              <a:latin typeface="Arial"/>
              <a:cs typeface="Arial"/>
            </a:rPr>
            <a:t>2</a:t>
          </a:r>
          <a:r>
            <a:rPr lang="el-GR" sz="1000" b="0" i="0" u="none" strike="noStrike" baseline="30000">
              <a:solidFill>
                <a:srgbClr val="000000"/>
              </a:solidFill>
              <a:latin typeface="Arial"/>
              <a:cs typeface="Arial"/>
            </a:rPr>
            <a:t> </a:t>
          </a:r>
          <a:r>
            <a:rPr lang="en-US" sz="1000" b="0" i="0" u="none" strike="noStrike" baseline="0">
              <a:solidFill>
                <a:srgbClr val="000000"/>
              </a:solidFill>
              <a:latin typeface="Arial"/>
              <a:cs typeface="Arial"/>
            </a:rPr>
            <a:t>is </a:t>
          </a:r>
          <a:r>
            <a:rPr lang="en-US" sz="1000" b="1" i="0" u="none" strike="noStrike" baseline="0">
              <a:solidFill>
                <a:srgbClr val="000000"/>
              </a:solidFill>
              <a:latin typeface="Arial"/>
              <a:cs typeface="Arial"/>
            </a:rPr>
            <a:t>5.991</a:t>
          </a:r>
          <a:r>
            <a:rPr lang="en-US" sz="1000" b="0" i="0" u="none" strike="noStrike" baseline="0">
              <a:solidFill>
                <a:srgbClr val="000000"/>
              </a:solidFill>
              <a:latin typeface="Arial"/>
              <a:cs typeface="Arial"/>
            </a:rPr>
            <a:t>.</a:t>
          </a:r>
        </a:p>
      </xdr:txBody>
    </xdr:sp>
    <xdr:clientData/>
  </xdr:twoCellAnchor>
  <xdr:twoCellAnchor editAs="oneCell">
    <xdr:from>
      <xdr:col>1</xdr:col>
      <xdr:colOff>0</xdr:colOff>
      <xdr:row>81</xdr:row>
      <xdr:rowOff>38100</xdr:rowOff>
    </xdr:from>
    <xdr:to>
      <xdr:col>5</xdr:col>
      <xdr:colOff>28575</xdr:colOff>
      <xdr:row>95</xdr:row>
      <xdr:rowOff>28575</xdr:rowOff>
    </xdr:to>
    <xdr:pic>
      <xdr:nvPicPr>
        <xdr:cNvPr id="10302" name="Picture 8" descr="CHI-SQUARE-DISTRIBUTI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13287375"/>
          <a:ext cx="34385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xdr:row>
      <xdr:rowOff>142875</xdr:rowOff>
    </xdr:from>
    <xdr:to>
      <xdr:col>7</xdr:col>
      <xdr:colOff>0</xdr:colOff>
      <xdr:row>114</xdr:row>
      <xdr:rowOff>85725</xdr:rowOff>
    </xdr:to>
    <xdr:sp macro="" textlink="">
      <xdr:nvSpPr>
        <xdr:cNvPr id="10249" name="Text Box 9"/>
        <xdr:cNvSpPr txBox="1">
          <a:spLocks noChangeArrowheads="1"/>
        </xdr:cNvSpPr>
      </xdr:nvSpPr>
      <xdr:spPr bwMode="auto">
        <a:xfrm>
          <a:off x="609600" y="17116425"/>
          <a:ext cx="4772025" cy="15621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If the null hypothesis is true, the European manufactured Model 242 pumps will follow the same performance distribution as the US pumps.</a:t>
          </a:r>
        </a:p>
        <a:p>
          <a:pPr algn="l" rtl="0">
            <a:lnSpc>
              <a:spcPts val="1100"/>
            </a:lnSpc>
            <a:defRPr sz="1000"/>
          </a:pPr>
          <a:endParaRPr lang="en-US" sz="1000" b="0"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The relationship between the null hypothesis, </a:t>
          </a:r>
          <a:r>
            <a:rPr lang="en-US" sz="1000" b="1" i="0" u="none" strike="noStrike" baseline="0">
              <a:solidFill>
                <a:srgbClr val="000000"/>
              </a:solidFill>
              <a:latin typeface="Arial"/>
              <a:cs typeface="Arial"/>
            </a:rPr>
            <a:t>Ho</a:t>
          </a:r>
          <a:r>
            <a:rPr lang="en-US" sz="1000" b="0" i="0" u="none" strike="noStrike" baseline="0">
              <a:solidFill>
                <a:srgbClr val="000000"/>
              </a:solidFill>
              <a:latin typeface="Arial"/>
              <a:cs typeface="Arial"/>
            </a:rPr>
            <a:t> (US pumps) and the alternate hypothesis, </a:t>
          </a:r>
          <a:r>
            <a:rPr lang="en-US" sz="1000" b="1" i="0" u="none" strike="noStrike" baseline="0">
              <a:solidFill>
                <a:srgbClr val="000000"/>
              </a:solidFill>
              <a:latin typeface="Arial"/>
              <a:cs typeface="Arial"/>
            </a:rPr>
            <a:t>Ha</a:t>
          </a:r>
          <a:r>
            <a:rPr lang="en-US" sz="1000" b="0" i="0" u="none" strike="noStrike" baseline="0">
              <a:solidFill>
                <a:srgbClr val="000000"/>
              </a:solidFill>
              <a:latin typeface="Arial"/>
              <a:cs typeface="Arial"/>
            </a:rPr>
            <a:t> (European pumps) is expressed mathematically: </a:t>
          </a:r>
          <a:r>
            <a:rPr lang="en-US" sz="1000" b="1" i="0" u="none" strike="noStrike" baseline="0">
              <a:solidFill>
                <a:srgbClr val="000000"/>
              </a:solidFill>
              <a:latin typeface="Arial"/>
              <a:cs typeface="Arial"/>
            </a:rPr>
            <a:t>Ho = Ha.</a:t>
          </a:r>
        </a:p>
        <a:p>
          <a:pPr algn="l" rtl="0">
            <a:lnSpc>
              <a:spcPts val="1100"/>
            </a:lnSpc>
            <a:defRPr sz="1000"/>
          </a:pPr>
          <a:endParaRPr lang="en-US" sz="1000" b="1" i="0" u="none" strike="noStrike" baseline="0">
            <a:solidFill>
              <a:srgbClr val="000000"/>
            </a:solidFill>
            <a:latin typeface="Arial"/>
            <a:cs typeface="Arial"/>
          </a:endParaRPr>
        </a:p>
        <a:p>
          <a:pPr algn="l" rtl="0">
            <a:lnSpc>
              <a:spcPts val="1100"/>
            </a:lnSpc>
            <a:defRPr sz="1000"/>
          </a:pPr>
          <a:r>
            <a:rPr lang="en-US" sz="1000" b="0" i="0" u="none" strike="noStrike" baseline="0">
              <a:solidFill>
                <a:srgbClr val="000000"/>
              </a:solidFill>
              <a:latin typeface="Arial"/>
              <a:cs typeface="Arial"/>
            </a:rPr>
            <a:t>The null hypothesis is rejected if the significance </a:t>
          </a:r>
          <a:r>
            <a:rPr lang="el-GR" sz="1000" b="1" i="0" u="none" strike="noStrike" baseline="0">
              <a:solidFill>
                <a:srgbClr val="000000"/>
              </a:solidFill>
              <a:latin typeface="Arial"/>
              <a:cs typeface="Arial"/>
            </a:rPr>
            <a:t>α</a:t>
          </a:r>
          <a:r>
            <a:rPr lang="el-GR" sz="1000" b="0" i="0" u="none" strike="noStrike" baseline="0">
              <a:solidFill>
                <a:srgbClr val="000000"/>
              </a:solidFill>
              <a:latin typeface="Arial"/>
              <a:cs typeface="Arial"/>
            </a:rPr>
            <a:t> </a:t>
          </a:r>
          <a:r>
            <a:rPr lang="en-US" sz="1000" b="0" i="0" u="none" strike="noStrike" baseline="0">
              <a:solidFill>
                <a:srgbClr val="000000"/>
              </a:solidFill>
              <a:latin typeface="Arial"/>
              <a:cs typeface="Arial"/>
            </a:rPr>
            <a:t>is less than </a:t>
          </a:r>
          <a:r>
            <a:rPr lang="en-US" sz="1000" b="1" i="0" u="none" strike="noStrike" baseline="0">
              <a:solidFill>
                <a:srgbClr val="000000"/>
              </a:solidFill>
              <a:latin typeface="Arial"/>
              <a:cs typeface="Arial"/>
            </a:rPr>
            <a:t>5%</a:t>
          </a:r>
          <a:r>
            <a:rPr lang="en-US" sz="1000" b="0" i="0" u="none" strike="noStrike" baseline="0">
              <a:solidFill>
                <a:srgbClr val="000000"/>
              </a:solidFill>
              <a:latin typeface="Arial"/>
              <a:cs typeface="Arial"/>
            </a:rPr>
            <a:t>.</a:t>
          </a:r>
        </a:p>
        <a:p>
          <a:pPr algn="l" rtl="0">
            <a:lnSpc>
              <a:spcPts val="1100"/>
            </a:lnSpc>
            <a:defRPr sz="1000"/>
          </a:pPr>
          <a:endParaRPr lang="en-US" sz="1000" b="0" i="0" u="none" strike="noStrike" baseline="0">
            <a:solidFill>
              <a:srgbClr val="000000"/>
            </a:solidFill>
            <a:latin typeface="Arial"/>
            <a:cs typeface="Arial"/>
          </a:endParaRPr>
        </a:p>
        <a:p>
          <a:pPr algn="l" rtl="0">
            <a:lnSpc>
              <a:spcPts val="1000"/>
            </a:lnSpc>
            <a:defRPr sz="1000"/>
          </a:pPr>
          <a:r>
            <a:rPr lang="en-US" sz="1000" b="0" i="0" u="none" strike="noStrike" baseline="0">
              <a:solidFill>
                <a:srgbClr val="000000"/>
              </a:solidFill>
              <a:latin typeface="Arial"/>
              <a:cs typeface="Arial"/>
            </a:rPr>
            <a:t>The null hypothesis is rejected because the test statistic, </a:t>
          </a:r>
          <a:r>
            <a:rPr lang="el-GR" sz="1000" b="1" i="0" u="none" strike="noStrike" baseline="0">
              <a:solidFill>
                <a:srgbClr val="000000"/>
              </a:solidFill>
              <a:latin typeface="Arial"/>
              <a:cs typeface="Arial"/>
            </a:rPr>
            <a:t>χ</a:t>
          </a:r>
          <a:r>
            <a:rPr lang="el-GR" sz="1000" b="1" i="0" u="none" strike="noStrike" baseline="30000">
              <a:solidFill>
                <a:srgbClr val="000000"/>
              </a:solidFill>
              <a:latin typeface="Arial"/>
              <a:cs typeface="Arial"/>
            </a:rPr>
            <a:t>2</a:t>
          </a:r>
          <a:r>
            <a:rPr lang="el-GR" sz="1000" b="0" i="0" u="none" strike="noStrike" baseline="0">
              <a:solidFill>
                <a:srgbClr val="000000"/>
              </a:solidFill>
              <a:latin typeface="Arial"/>
              <a:cs typeface="Arial"/>
            </a:rPr>
            <a:t> </a:t>
          </a:r>
          <a:r>
            <a:rPr lang="el-GR" sz="1000" b="1" i="0" u="none" strike="noStrike" baseline="0">
              <a:solidFill>
                <a:srgbClr val="000000"/>
              </a:solidFill>
              <a:latin typeface="Arial"/>
              <a:cs typeface="Arial"/>
            </a:rPr>
            <a:t>= 7.188</a:t>
          </a:r>
          <a:r>
            <a:rPr lang="el-GR" sz="1000" b="0" i="0" u="none" strike="noStrike" baseline="0">
              <a:solidFill>
                <a:srgbClr val="000000"/>
              </a:solidFill>
              <a:latin typeface="Arial"/>
              <a:cs typeface="Arial"/>
            </a:rPr>
            <a:t> </a:t>
          </a:r>
          <a:r>
            <a:rPr lang="en-US" sz="1000" b="0" i="0" u="none" strike="noStrike" baseline="0">
              <a:solidFill>
                <a:srgbClr val="000000"/>
              </a:solidFill>
              <a:latin typeface="Arial"/>
              <a:cs typeface="Arial"/>
            </a:rPr>
            <a:t>exceeds</a:t>
          </a:r>
          <a:r>
            <a:rPr lang="en-US" sz="1000" b="1" i="0" u="none" strike="noStrike" baseline="0">
              <a:solidFill>
                <a:srgbClr val="000000"/>
              </a:solidFill>
              <a:latin typeface="Arial"/>
              <a:cs typeface="Arial"/>
            </a:rPr>
            <a:t> 5.991.</a:t>
          </a:r>
        </a:p>
        <a:p>
          <a:pPr algn="l" rtl="0">
            <a:lnSpc>
              <a:spcPts val="1100"/>
            </a:lnSpc>
            <a:defRPr sz="1000"/>
          </a:pPr>
          <a:endParaRPr lang="en-US" sz="1000" b="1" i="0" u="none" strike="noStrike" baseline="0">
            <a:solidFill>
              <a:srgbClr val="000000"/>
            </a:solidFill>
            <a:latin typeface="Arial"/>
            <a:cs typeface="Arial"/>
          </a:endParaRPr>
        </a:p>
        <a:p>
          <a:pPr algn="l" rtl="0">
            <a:lnSpc>
              <a:spcPts val="1000"/>
            </a:lnSpc>
            <a:defRPr sz="1000"/>
          </a:pPr>
          <a:endParaRPr lang="en-US" sz="1000" b="1" i="0" u="none" strike="noStrike" baseline="0">
            <a:solidFill>
              <a:srgbClr val="000000"/>
            </a:solidFill>
            <a:latin typeface="Arial"/>
            <a:cs typeface="Arial"/>
          </a:endParaRPr>
        </a:p>
        <a:p>
          <a:pPr algn="l" rtl="0">
            <a:lnSpc>
              <a:spcPts val="1000"/>
            </a:lnSpc>
            <a:defRPr sz="1000"/>
          </a:pPr>
          <a:endParaRPr lang="en-US" sz="1000" b="1" i="0" u="none" strike="noStrike" baseline="0">
            <a:solidFill>
              <a:srgbClr val="000000"/>
            </a:solidFill>
            <a:latin typeface="Arial"/>
            <a:cs typeface="Arial"/>
          </a:endParaRPr>
        </a:p>
      </xdr:txBody>
    </xdr:sp>
    <xdr:clientData/>
  </xdr:twoCellAnchor>
  <xdr:twoCellAnchor>
    <xdr:from>
      <xdr:col>5</xdr:col>
      <xdr:colOff>285750</xdr:colOff>
      <xdr:row>84</xdr:row>
      <xdr:rowOff>66675</xdr:rowOff>
    </xdr:from>
    <xdr:to>
      <xdr:col>7</xdr:col>
      <xdr:colOff>66675</xdr:colOff>
      <xdr:row>87</xdr:row>
      <xdr:rowOff>142875</xdr:rowOff>
    </xdr:to>
    <xdr:sp macro="" textlink="">
      <xdr:nvSpPr>
        <xdr:cNvPr id="10250" name="Text Box 10"/>
        <xdr:cNvSpPr txBox="1">
          <a:spLocks noChangeArrowheads="1"/>
        </xdr:cNvSpPr>
      </xdr:nvSpPr>
      <xdr:spPr bwMode="auto">
        <a:xfrm>
          <a:off x="4305300" y="13801725"/>
          <a:ext cx="1143000" cy="561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Left: Chi-Square </a:t>
          </a:r>
          <a:r>
            <a:rPr lang="el-GR" sz="1000" b="1" i="0" u="none" strike="noStrike" baseline="0">
              <a:solidFill>
                <a:srgbClr val="000000"/>
              </a:solidFill>
              <a:latin typeface="Arial"/>
              <a:cs typeface="Arial"/>
            </a:rPr>
            <a:t>χ</a:t>
          </a:r>
          <a:r>
            <a:rPr lang="el-GR" sz="1000" b="1" i="0" u="none" strike="noStrike" baseline="30000">
              <a:solidFill>
                <a:srgbClr val="000000"/>
              </a:solidFill>
              <a:latin typeface="Arial"/>
              <a:cs typeface="Arial"/>
            </a:rPr>
            <a:t>2</a:t>
          </a:r>
          <a:r>
            <a:rPr lang="el-GR" sz="1000" b="1" i="0" u="none" strike="noStrike" baseline="0">
              <a:solidFill>
                <a:srgbClr val="000000"/>
              </a:solidFill>
              <a:latin typeface="Arial"/>
              <a:cs typeface="Arial"/>
            </a:rPr>
            <a:t> </a:t>
          </a:r>
          <a:r>
            <a:rPr lang="en-US" sz="1000" b="0" i="0" u="none" strike="noStrike" baseline="0">
              <a:solidFill>
                <a:srgbClr val="000000"/>
              </a:solidFill>
              <a:latin typeface="Arial"/>
              <a:cs typeface="Arial"/>
            </a:rPr>
            <a:t>distribution for 2 degrees of freedom.</a:t>
          </a:r>
        </a:p>
        <a:p>
          <a:pPr algn="l" rtl="0">
            <a:lnSpc>
              <a:spcPts val="1100"/>
            </a:lnSpc>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0</xdr:colOff>
      <xdr:row>131</xdr:row>
      <xdr:rowOff>57150</xdr:rowOff>
    </xdr:from>
    <xdr:to>
      <xdr:col>7</xdr:col>
      <xdr:colOff>0</xdr:colOff>
      <xdr:row>137</xdr:row>
      <xdr:rowOff>133350</xdr:rowOff>
    </xdr:to>
    <xdr:sp macro="" textlink="">
      <xdr:nvSpPr>
        <xdr:cNvPr id="10251" name="Text Box 11"/>
        <xdr:cNvSpPr txBox="1">
          <a:spLocks noChangeArrowheads="1"/>
        </xdr:cNvSpPr>
      </xdr:nvSpPr>
      <xdr:spPr bwMode="auto">
        <a:xfrm>
          <a:off x="609600" y="21431250"/>
          <a:ext cx="4772025" cy="1047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EXAMPLE: CHI-SQUARE INDEPENDENCE TEST</a:t>
          </a:r>
        </a:p>
        <a:p>
          <a:pPr algn="l" rtl="0">
            <a:defRPr sz="1000"/>
          </a:pPr>
          <a:r>
            <a:rPr lang="en-US" sz="1000" b="0" i="0" u="none" strike="noStrike" baseline="0">
              <a:solidFill>
                <a:srgbClr val="000000"/>
              </a:solidFill>
              <a:latin typeface="Arial"/>
              <a:cs typeface="Arial"/>
            </a:rPr>
            <a:t>Observed frequencies are typed into the Observed table below.</a:t>
          </a:r>
        </a:p>
        <a:p>
          <a:pPr algn="l" rtl="0">
            <a:defRPr sz="1000"/>
          </a:pPr>
          <a:r>
            <a:rPr lang="en-US" sz="1000" b="0" i="0" u="none" strike="noStrike" baseline="0">
              <a:solidFill>
                <a:srgbClr val="000000"/>
              </a:solidFill>
              <a:latin typeface="Arial"/>
              <a:cs typeface="Arial"/>
            </a:rPr>
            <a:t>The null hypothesis states that there is no difference between frequency A and B.</a:t>
          </a:r>
        </a:p>
        <a:p>
          <a:pPr algn="l" rtl="0">
            <a:defRPr sz="1000"/>
          </a:pPr>
          <a:r>
            <a:rPr lang="en-US" sz="1000" b="0" i="0" u="none" strike="noStrike" baseline="0">
              <a:solidFill>
                <a:srgbClr val="000000"/>
              </a:solidFill>
              <a:latin typeface="Arial"/>
              <a:cs typeface="Arial"/>
            </a:rPr>
            <a:t>Expected frequencies are calculated by Excel in the Expected table below.</a:t>
          </a:r>
        </a:p>
        <a:p>
          <a:pPr algn="l" rtl="0">
            <a:defRPr sz="1000"/>
          </a:pPr>
          <a:r>
            <a:rPr lang="en-US" sz="1000" b="0" i="0" u="none" strike="noStrike" baseline="0">
              <a:solidFill>
                <a:srgbClr val="000000"/>
              </a:solidFill>
              <a:latin typeface="Arial"/>
              <a:cs typeface="Arial"/>
            </a:rPr>
            <a:t>With </a:t>
          </a:r>
          <a:r>
            <a:rPr lang="en-US" sz="1000" b="1" i="0" u="none" strike="noStrike" baseline="0">
              <a:solidFill>
                <a:srgbClr val="000000"/>
              </a:solidFill>
              <a:latin typeface="Arial"/>
              <a:cs typeface="Arial"/>
            </a:rPr>
            <a:t>r </a:t>
          </a:r>
          <a:r>
            <a:rPr lang="en-US" sz="1000" b="0" i="0" u="none" strike="noStrike" baseline="0">
              <a:solidFill>
                <a:srgbClr val="000000"/>
              </a:solidFill>
              <a:latin typeface="Arial"/>
              <a:cs typeface="Arial"/>
            </a:rPr>
            <a:t>rows and </a:t>
          </a:r>
          <a:r>
            <a:rPr lang="en-US" sz="1000" b="1" i="0" u="none" strike="noStrike" baseline="0">
              <a:solidFill>
                <a:srgbClr val="000000"/>
              </a:solidFill>
              <a:latin typeface="Arial"/>
              <a:cs typeface="Arial"/>
            </a:rPr>
            <a:t>c</a:t>
          </a:r>
          <a:r>
            <a:rPr lang="en-US" sz="1000" b="0" i="0" u="none" strike="noStrike" baseline="0">
              <a:solidFill>
                <a:srgbClr val="000000"/>
              </a:solidFill>
              <a:latin typeface="Arial"/>
              <a:cs typeface="Arial"/>
            </a:rPr>
            <a:t> columns the degrees of freedom are: </a:t>
          </a:r>
          <a:r>
            <a:rPr lang="en-US" sz="1000" b="1" i="0" u="none" strike="noStrike" baseline="0">
              <a:solidFill>
                <a:srgbClr val="000000"/>
              </a:solidFill>
              <a:latin typeface="Arial"/>
              <a:cs typeface="Arial"/>
            </a:rPr>
            <a:t>df = (r - 1) x (c - 1)</a:t>
          </a:r>
        </a:p>
        <a:p>
          <a:pPr algn="l" rtl="0">
            <a:defRPr sz="1000"/>
          </a:pPr>
          <a:r>
            <a:rPr lang="en-US" sz="1000" b="0" i="0" u="none" strike="noStrike" baseline="0">
              <a:solidFill>
                <a:srgbClr val="000000"/>
              </a:solidFill>
              <a:latin typeface="Arial"/>
              <a:cs typeface="Arial"/>
            </a:rPr>
            <a:t>The test statistic Chi-Square,</a:t>
          </a:r>
          <a:r>
            <a:rPr lang="en-US" sz="1000" b="1" i="0" u="none" strike="noStrike" baseline="0">
              <a:solidFill>
                <a:srgbClr val="000000"/>
              </a:solidFill>
              <a:latin typeface="Arial"/>
              <a:cs typeface="Arial"/>
            </a:rPr>
            <a:t>  </a:t>
          </a:r>
          <a:r>
            <a:rPr lang="el-GR" sz="1000" b="1" i="0" u="none" strike="noStrike" baseline="0">
              <a:solidFill>
                <a:srgbClr val="000000"/>
              </a:solidFill>
              <a:latin typeface="Arial"/>
              <a:cs typeface="Arial"/>
            </a:rPr>
            <a:t>χ</a:t>
          </a:r>
          <a:r>
            <a:rPr lang="el-GR" sz="1000" b="1" i="0" u="none" strike="noStrike" baseline="30000">
              <a:solidFill>
                <a:srgbClr val="000000"/>
              </a:solidFill>
              <a:latin typeface="Arial"/>
              <a:cs typeface="Arial"/>
            </a:rPr>
            <a:t>2</a:t>
          </a:r>
          <a:r>
            <a:rPr lang="el-GR" sz="1000" b="1" i="0" u="none" strike="noStrike" baseline="0">
              <a:solidFill>
                <a:srgbClr val="000000"/>
              </a:solidFill>
              <a:latin typeface="Arial"/>
              <a:cs typeface="Arial"/>
            </a:rPr>
            <a:t> = Σ[(</a:t>
          </a:r>
          <a:r>
            <a:rPr lang="en-US" sz="1000" b="1" i="0" u="none" strike="noStrike" baseline="0">
              <a:solidFill>
                <a:srgbClr val="000000"/>
              </a:solidFill>
              <a:latin typeface="Arial"/>
              <a:cs typeface="Arial"/>
            </a:rPr>
            <a:t>o - e)</a:t>
          </a:r>
          <a:r>
            <a:rPr lang="en-US" sz="1000" b="1" i="0" u="none" strike="noStrike" baseline="30000">
              <a:solidFill>
                <a:srgbClr val="000000"/>
              </a:solidFill>
              <a:latin typeface="Arial"/>
              <a:cs typeface="Arial"/>
            </a:rPr>
            <a:t>2</a:t>
          </a:r>
          <a:r>
            <a:rPr lang="en-US" sz="1000" b="1" i="0" u="none" strike="noStrike" baseline="0">
              <a:solidFill>
                <a:srgbClr val="000000"/>
              </a:solidFill>
              <a:latin typeface="Arial"/>
              <a:cs typeface="Arial"/>
            </a:rPr>
            <a:t> / e]</a:t>
          </a:r>
        </a:p>
      </xdr:txBody>
    </xdr:sp>
    <xdr:clientData/>
  </xdr:twoCellAnchor>
  <xdr:twoCellAnchor>
    <xdr:from>
      <xdr:col>0</xdr:col>
      <xdr:colOff>600075</xdr:colOff>
      <xdr:row>155</xdr:row>
      <xdr:rowOff>123825</xdr:rowOff>
    </xdr:from>
    <xdr:to>
      <xdr:col>5</xdr:col>
      <xdr:colOff>685800</xdr:colOff>
      <xdr:row>160</xdr:row>
      <xdr:rowOff>66675</xdr:rowOff>
    </xdr:to>
    <xdr:sp macro="" textlink="">
      <xdr:nvSpPr>
        <xdr:cNvPr id="10252" name="Text Box 12"/>
        <xdr:cNvSpPr txBox="1">
          <a:spLocks noChangeArrowheads="1"/>
        </xdr:cNvSpPr>
      </xdr:nvSpPr>
      <xdr:spPr bwMode="auto">
        <a:xfrm>
          <a:off x="600075" y="25479375"/>
          <a:ext cx="4105275" cy="7524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Chi-Square,  </a:t>
          </a:r>
          <a:r>
            <a:rPr lang="el-GR" sz="1000" b="1" i="0" u="none" strike="noStrike" baseline="0">
              <a:solidFill>
                <a:srgbClr val="000000"/>
              </a:solidFill>
              <a:latin typeface="Arial"/>
              <a:cs typeface="Arial"/>
            </a:rPr>
            <a:t>χ</a:t>
          </a:r>
          <a:r>
            <a:rPr lang="el-GR" sz="1000" b="1" i="0" u="none" strike="noStrike" baseline="30000">
              <a:solidFill>
                <a:srgbClr val="000000"/>
              </a:solidFill>
              <a:latin typeface="Arial"/>
              <a:cs typeface="Arial"/>
            </a:rPr>
            <a:t>2</a:t>
          </a:r>
          <a:endParaRPr lang="el-GR" sz="1000" b="1"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live cells in the table below calculate Chi-Square from the Observed and Expected table above. </a:t>
          </a:r>
        </a:p>
        <a:p>
          <a:pPr algn="l" rtl="0">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     </a:t>
          </a:r>
          <a:r>
            <a:rPr lang="el-GR" sz="1000" b="1" i="0" u="none" strike="noStrike" baseline="0">
              <a:solidFill>
                <a:srgbClr val="000000"/>
              </a:solidFill>
              <a:latin typeface="Arial"/>
              <a:cs typeface="Arial"/>
            </a:rPr>
            <a:t>χ</a:t>
          </a:r>
          <a:r>
            <a:rPr lang="el-GR" sz="1000" b="1" i="0" u="none" strike="noStrike" baseline="30000">
              <a:solidFill>
                <a:srgbClr val="000000"/>
              </a:solidFill>
              <a:latin typeface="Arial"/>
              <a:cs typeface="Arial"/>
            </a:rPr>
            <a:t>2</a:t>
          </a:r>
          <a:r>
            <a:rPr lang="el-GR" sz="1000" b="1" i="0" u="none" strike="noStrike" baseline="0">
              <a:solidFill>
                <a:srgbClr val="000000"/>
              </a:solidFill>
              <a:latin typeface="Arial"/>
              <a:cs typeface="Arial"/>
            </a:rPr>
            <a:t> = Σ[(</a:t>
          </a:r>
          <a:r>
            <a:rPr lang="en-US" sz="1000" b="1" i="0" u="none" strike="noStrike" baseline="0">
              <a:solidFill>
                <a:srgbClr val="000000"/>
              </a:solidFill>
              <a:latin typeface="Arial"/>
              <a:cs typeface="Arial"/>
            </a:rPr>
            <a:t>o - e)</a:t>
          </a:r>
          <a:r>
            <a:rPr lang="en-US" sz="1000" b="1" i="0" u="none" strike="noStrike" baseline="30000">
              <a:solidFill>
                <a:srgbClr val="000000"/>
              </a:solidFill>
              <a:latin typeface="Arial"/>
              <a:cs typeface="Arial"/>
            </a:rPr>
            <a:t>2</a:t>
          </a:r>
          <a:r>
            <a:rPr lang="en-US" sz="1000" b="1" i="0" u="none" strike="noStrike" baseline="0">
              <a:solidFill>
                <a:srgbClr val="000000"/>
              </a:solidFill>
              <a:latin typeface="Arial"/>
              <a:cs typeface="Arial"/>
            </a:rPr>
            <a:t> / e]</a:t>
          </a:r>
        </a:p>
      </xdr:txBody>
    </xdr:sp>
    <xdr:clientData/>
  </xdr:twoCellAnchor>
  <xdr:twoCellAnchor>
    <xdr:from>
      <xdr:col>1</xdr:col>
      <xdr:colOff>9525</xdr:colOff>
      <xdr:row>177</xdr:row>
      <xdr:rowOff>9525</xdr:rowOff>
    </xdr:from>
    <xdr:to>
      <xdr:col>7</xdr:col>
      <xdr:colOff>0</xdr:colOff>
      <xdr:row>183</xdr:row>
      <xdr:rowOff>123825</xdr:rowOff>
    </xdr:to>
    <xdr:sp macro="" textlink="">
      <xdr:nvSpPr>
        <xdr:cNvPr id="10254" name="Text Box 14"/>
        <xdr:cNvSpPr txBox="1">
          <a:spLocks noChangeArrowheads="1"/>
        </xdr:cNvSpPr>
      </xdr:nvSpPr>
      <xdr:spPr bwMode="auto">
        <a:xfrm>
          <a:off x="619125" y="29070300"/>
          <a:ext cx="4762500" cy="10858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For </a:t>
          </a:r>
          <a:r>
            <a:rPr lang="el-GR" sz="1000" b="1" i="0" u="none" strike="noStrike" baseline="0">
              <a:solidFill>
                <a:srgbClr val="000000"/>
              </a:solidFill>
              <a:latin typeface="Arial"/>
              <a:cs typeface="Arial"/>
            </a:rPr>
            <a:t>α = 5%</a:t>
          </a:r>
          <a:r>
            <a:rPr lang="el-GR" sz="1000" b="0" i="0" u="none" strike="noStrike" baseline="0">
              <a:solidFill>
                <a:srgbClr val="000000"/>
              </a:solidFill>
              <a:latin typeface="Arial"/>
              <a:cs typeface="Arial"/>
            </a:rPr>
            <a:t> </a:t>
          </a:r>
          <a:r>
            <a:rPr lang="en-US" sz="1000" b="0" i="0" u="none" strike="noStrike" baseline="0">
              <a:solidFill>
                <a:srgbClr val="000000"/>
              </a:solidFill>
              <a:latin typeface="Arial"/>
              <a:cs typeface="Arial"/>
            </a:rPr>
            <a:t>the critical value of Chi-Square from the table above is </a:t>
          </a:r>
          <a:r>
            <a:rPr lang="en-US" sz="1000" b="1" i="0" u="none" strike="noStrike" baseline="0">
              <a:solidFill>
                <a:srgbClr val="000000"/>
              </a:solidFill>
              <a:latin typeface="Arial"/>
              <a:cs typeface="Arial"/>
            </a:rPr>
            <a:t>5.991</a:t>
          </a:r>
          <a:r>
            <a:rPr lang="en-US" sz="1000" b="0" i="0" u="none" strike="noStrike" baseline="0">
              <a:solidFill>
                <a:srgbClr val="000000"/>
              </a:solidFill>
              <a:latin typeface="Arial"/>
              <a:cs typeface="Arial"/>
            </a:rPr>
            <a: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computed test statistic, </a:t>
          </a:r>
          <a:r>
            <a:rPr lang="el-GR" sz="1000" b="1" i="0" u="none" strike="noStrike" baseline="0">
              <a:solidFill>
                <a:srgbClr val="000000"/>
              </a:solidFill>
              <a:latin typeface="Arial"/>
              <a:cs typeface="Arial"/>
            </a:rPr>
            <a:t>χ</a:t>
          </a:r>
          <a:r>
            <a:rPr lang="el-GR" sz="1000" b="1" i="0" u="none" strike="noStrike" baseline="30000">
              <a:solidFill>
                <a:srgbClr val="000000"/>
              </a:solidFill>
              <a:latin typeface="Arial"/>
              <a:cs typeface="Arial"/>
            </a:rPr>
            <a:t>2</a:t>
          </a:r>
          <a:r>
            <a:rPr lang="el-GR" sz="1000" b="1" i="0" u="none" strike="noStrike" baseline="0">
              <a:solidFill>
                <a:srgbClr val="000000"/>
              </a:solidFill>
              <a:latin typeface="Arial"/>
              <a:cs typeface="Arial"/>
            </a:rPr>
            <a:t> = 3.167</a:t>
          </a:r>
          <a:r>
            <a:rPr lang="el-GR" sz="1000" b="0" i="0" u="none" strike="noStrike" baseline="0">
              <a:solidFill>
                <a:srgbClr val="000000"/>
              </a:solidFill>
              <a:latin typeface="Arial"/>
              <a:cs typeface="Arial"/>
            </a:rPr>
            <a:t> </a:t>
          </a:r>
          <a:r>
            <a:rPr lang="en-US" sz="1000" b="0" i="0" u="none" strike="noStrike" baseline="0">
              <a:solidFill>
                <a:srgbClr val="000000"/>
              </a:solidFill>
              <a:latin typeface="Arial"/>
              <a:cs typeface="Arial"/>
            </a:rPr>
            <a:t>is not greater than </a:t>
          </a:r>
          <a:r>
            <a:rPr lang="en-US" sz="1000" b="1" i="0" u="none" strike="noStrike" baseline="0">
              <a:solidFill>
                <a:srgbClr val="000000"/>
              </a:solidFill>
              <a:latin typeface="Arial"/>
              <a:cs typeface="Arial"/>
            </a:rPr>
            <a:t>5.991</a:t>
          </a:r>
          <a:r>
            <a:rPr lang="en-US" sz="1000" b="0" i="0" u="none" strike="noStrike" baseline="0">
              <a:solidFill>
                <a:srgbClr val="000000"/>
              </a:solidFill>
              <a:latin typeface="Arial"/>
              <a:cs typeface="Arial"/>
            </a:rPr>
            <a:t>, the null hypothesis is not rejected.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frequencies of </a:t>
          </a:r>
          <a:r>
            <a:rPr lang="en-US" sz="1000" b="1" i="0" u="none" strike="noStrike" baseline="0">
              <a:solidFill>
                <a:srgbClr val="000000"/>
              </a:solidFill>
              <a:latin typeface="Arial"/>
              <a:cs typeface="Arial"/>
            </a:rPr>
            <a:t>A</a:t>
          </a:r>
          <a:r>
            <a:rPr lang="en-US" sz="1000" b="0" i="0" u="none" strike="noStrike" baseline="0">
              <a:solidFill>
                <a:srgbClr val="000000"/>
              </a:solidFill>
              <a:latin typeface="Arial"/>
              <a:cs typeface="Arial"/>
            </a:rPr>
            <a:t> and </a:t>
          </a:r>
          <a:r>
            <a:rPr lang="en-US" sz="1000" b="1" i="0" u="none" strike="noStrike" baseline="0">
              <a:solidFill>
                <a:srgbClr val="000000"/>
              </a:solidFill>
              <a:latin typeface="Arial"/>
              <a:cs typeface="Arial"/>
            </a:rPr>
            <a:t>B </a:t>
          </a:r>
          <a:r>
            <a:rPr lang="en-US" sz="1000" b="0" i="0" u="none" strike="noStrike" baseline="0">
              <a:solidFill>
                <a:srgbClr val="000000"/>
              </a:solidFill>
              <a:latin typeface="Arial"/>
              <a:cs typeface="Arial"/>
            </a:rPr>
            <a:t>are independent.</a:t>
          </a:r>
        </a:p>
      </xdr:txBody>
    </xdr:sp>
    <xdr:clientData/>
  </xdr:twoCellAnchor>
  <xdr:twoCellAnchor>
    <xdr:from>
      <xdr:col>1</xdr:col>
      <xdr:colOff>0</xdr:colOff>
      <xdr:row>184</xdr:row>
      <xdr:rowOff>57150</xdr:rowOff>
    </xdr:from>
    <xdr:to>
      <xdr:col>7</xdr:col>
      <xdr:colOff>0</xdr:colOff>
      <xdr:row>190</xdr:row>
      <xdr:rowOff>133350</xdr:rowOff>
    </xdr:to>
    <xdr:sp macro="" textlink="">
      <xdr:nvSpPr>
        <xdr:cNvPr id="10257" name="Text Box 17"/>
        <xdr:cNvSpPr txBox="1">
          <a:spLocks noChangeArrowheads="1"/>
        </xdr:cNvSpPr>
      </xdr:nvSpPr>
      <xdr:spPr bwMode="auto">
        <a:xfrm>
          <a:off x="609600" y="30251400"/>
          <a:ext cx="4772025" cy="1047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FF0000"/>
              </a:solidFill>
              <a:latin typeface="Arial"/>
              <a:cs typeface="Arial"/>
            </a:rPr>
            <a:t>PROBLEM:</a:t>
          </a:r>
          <a:r>
            <a:rPr lang="en-US" sz="1000" b="1" i="0" u="none" strike="noStrike" baseline="0">
              <a:solidFill>
                <a:srgbClr val="000000"/>
              </a:solidFill>
              <a:latin typeface="Arial"/>
              <a:cs typeface="Arial"/>
            </a:rPr>
            <a:t> CHI-SQUARE INDEPENDENCE TEST</a:t>
          </a:r>
        </a:p>
        <a:p>
          <a:pPr algn="l" rtl="0">
            <a:defRPr sz="1000"/>
          </a:pPr>
          <a:r>
            <a:rPr lang="en-US" sz="1000" b="0" i="0" u="none" strike="noStrike" baseline="0">
              <a:solidFill>
                <a:srgbClr val="000000"/>
              </a:solidFill>
              <a:latin typeface="Arial"/>
              <a:cs typeface="Arial"/>
            </a:rPr>
            <a:t>Observed frequencies are typed into the Observed table below.</a:t>
          </a:r>
        </a:p>
        <a:p>
          <a:pPr algn="l" rtl="0">
            <a:defRPr sz="1000"/>
          </a:pPr>
          <a:r>
            <a:rPr lang="en-US" sz="1000" b="0" i="0" u="none" strike="noStrike" baseline="0">
              <a:solidFill>
                <a:srgbClr val="000000"/>
              </a:solidFill>
              <a:latin typeface="Arial"/>
              <a:cs typeface="Arial"/>
            </a:rPr>
            <a:t>The null hypothesis states that there is no difference between frequency A and B.</a:t>
          </a:r>
        </a:p>
        <a:p>
          <a:pPr algn="l" rtl="0">
            <a:defRPr sz="1000"/>
          </a:pPr>
          <a:r>
            <a:rPr lang="en-US" sz="1000" b="0" i="0" u="none" strike="noStrike" baseline="0">
              <a:solidFill>
                <a:srgbClr val="000000"/>
              </a:solidFill>
              <a:latin typeface="Arial"/>
              <a:cs typeface="Arial"/>
            </a:rPr>
            <a:t>Expected frequencies are calculated by Excel in the Expected table below.</a:t>
          </a:r>
        </a:p>
        <a:p>
          <a:pPr algn="l" rtl="0">
            <a:defRPr sz="1000"/>
          </a:pPr>
          <a:r>
            <a:rPr lang="en-US" sz="1000" b="0" i="0" u="none" strike="noStrike" baseline="0">
              <a:solidFill>
                <a:srgbClr val="000000"/>
              </a:solidFill>
              <a:latin typeface="Arial"/>
              <a:cs typeface="Arial"/>
            </a:rPr>
            <a:t>With </a:t>
          </a:r>
          <a:r>
            <a:rPr lang="en-US" sz="1000" b="1" i="0" u="none" strike="noStrike" baseline="0">
              <a:solidFill>
                <a:srgbClr val="000000"/>
              </a:solidFill>
              <a:latin typeface="Arial"/>
              <a:cs typeface="Arial"/>
            </a:rPr>
            <a:t>r </a:t>
          </a:r>
          <a:r>
            <a:rPr lang="en-US" sz="1000" b="0" i="0" u="none" strike="noStrike" baseline="0">
              <a:solidFill>
                <a:srgbClr val="000000"/>
              </a:solidFill>
              <a:latin typeface="Arial"/>
              <a:cs typeface="Arial"/>
            </a:rPr>
            <a:t>rows and </a:t>
          </a:r>
          <a:r>
            <a:rPr lang="en-US" sz="1000" b="1" i="0" u="none" strike="noStrike" baseline="0">
              <a:solidFill>
                <a:srgbClr val="000000"/>
              </a:solidFill>
              <a:latin typeface="Arial"/>
              <a:cs typeface="Arial"/>
            </a:rPr>
            <a:t>c</a:t>
          </a:r>
          <a:r>
            <a:rPr lang="en-US" sz="1000" b="0" i="0" u="none" strike="noStrike" baseline="0">
              <a:solidFill>
                <a:srgbClr val="000000"/>
              </a:solidFill>
              <a:latin typeface="Arial"/>
              <a:cs typeface="Arial"/>
            </a:rPr>
            <a:t> columns the degrees of freedom are: </a:t>
          </a:r>
          <a:r>
            <a:rPr lang="en-US" sz="1000" b="1" i="0" u="none" strike="noStrike" baseline="0">
              <a:solidFill>
                <a:srgbClr val="000000"/>
              </a:solidFill>
              <a:latin typeface="Arial"/>
              <a:cs typeface="Arial"/>
            </a:rPr>
            <a:t>df = (r - 1) x (c - 1)</a:t>
          </a:r>
        </a:p>
        <a:p>
          <a:pPr algn="l" rtl="0">
            <a:defRPr sz="1000"/>
          </a:pPr>
          <a:r>
            <a:rPr lang="en-US" sz="1000" b="0" i="0" u="none" strike="noStrike" baseline="0">
              <a:solidFill>
                <a:srgbClr val="000000"/>
              </a:solidFill>
              <a:latin typeface="Arial"/>
              <a:cs typeface="Arial"/>
            </a:rPr>
            <a:t>The test statistic Chi-Square,</a:t>
          </a:r>
          <a:r>
            <a:rPr lang="en-US" sz="1000" b="1" i="0" u="none" strike="noStrike" baseline="0">
              <a:solidFill>
                <a:srgbClr val="000000"/>
              </a:solidFill>
              <a:latin typeface="Arial"/>
              <a:cs typeface="Arial"/>
            </a:rPr>
            <a:t>  </a:t>
          </a:r>
          <a:r>
            <a:rPr lang="el-GR" sz="1000" b="1" i="0" u="none" strike="noStrike" baseline="0">
              <a:solidFill>
                <a:srgbClr val="000000"/>
              </a:solidFill>
              <a:latin typeface="Arial"/>
              <a:cs typeface="Arial"/>
            </a:rPr>
            <a:t>χ</a:t>
          </a:r>
          <a:r>
            <a:rPr lang="el-GR" sz="1000" b="1" i="0" u="none" strike="noStrike" baseline="30000">
              <a:solidFill>
                <a:srgbClr val="000000"/>
              </a:solidFill>
              <a:latin typeface="Arial"/>
              <a:cs typeface="Arial"/>
            </a:rPr>
            <a:t>2</a:t>
          </a:r>
          <a:r>
            <a:rPr lang="el-GR" sz="1000" b="1" i="0" u="none" strike="noStrike" baseline="0">
              <a:solidFill>
                <a:srgbClr val="000000"/>
              </a:solidFill>
              <a:latin typeface="Arial"/>
              <a:cs typeface="Arial"/>
            </a:rPr>
            <a:t> = Σ[(</a:t>
          </a:r>
          <a:r>
            <a:rPr lang="en-US" sz="1000" b="1" i="0" u="none" strike="noStrike" baseline="0">
              <a:solidFill>
                <a:srgbClr val="000000"/>
              </a:solidFill>
              <a:latin typeface="Arial"/>
              <a:cs typeface="Arial"/>
            </a:rPr>
            <a:t>o - e)</a:t>
          </a:r>
          <a:r>
            <a:rPr lang="en-US" sz="1000" b="1" i="0" u="none" strike="noStrike" baseline="30000">
              <a:solidFill>
                <a:srgbClr val="000000"/>
              </a:solidFill>
              <a:latin typeface="Arial"/>
              <a:cs typeface="Arial"/>
            </a:rPr>
            <a:t>2</a:t>
          </a:r>
          <a:r>
            <a:rPr lang="en-US" sz="1000" b="1" i="0" u="none" strike="noStrike" baseline="0">
              <a:solidFill>
                <a:srgbClr val="000000"/>
              </a:solidFill>
              <a:latin typeface="Arial"/>
              <a:cs typeface="Arial"/>
            </a:rPr>
            <a:t> / e]</a:t>
          </a:r>
        </a:p>
      </xdr:txBody>
    </xdr:sp>
    <xdr:clientData/>
  </xdr:twoCellAnchor>
  <xdr:twoCellAnchor>
    <xdr:from>
      <xdr:col>0</xdr:col>
      <xdr:colOff>600075</xdr:colOff>
      <xdr:row>205</xdr:row>
      <xdr:rowOff>123825</xdr:rowOff>
    </xdr:from>
    <xdr:to>
      <xdr:col>5</xdr:col>
      <xdr:colOff>685800</xdr:colOff>
      <xdr:row>210</xdr:row>
      <xdr:rowOff>66675</xdr:rowOff>
    </xdr:to>
    <xdr:sp macro="" textlink="">
      <xdr:nvSpPr>
        <xdr:cNvPr id="10258" name="Text Box 18"/>
        <xdr:cNvSpPr txBox="1">
          <a:spLocks noChangeArrowheads="1"/>
        </xdr:cNvSpPr>
      </xdr:nvSpPr>
      <xdr:spPr bwMode="auto">
        <a:xfrm>
          <a:off x="600075" y="33813750"/>
          <a:ext cx="4105275" cy="7524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Chi-Square,  </a:t>
          </a:r>
          <a:r>
            <a:rPr lang="el-GR" sz="1000" b="1" i="0" u="none" strike="noStrike" baseline="0">
              <a:solidFill>
                <a:srgbClr val="000000"/>
              </a:solidFill>
              <a:latin typeface="Arial"/>
              <a:cs typeface="Arial"/>
            </a:rPr>
            <a:t>χ</a:t>
          </a:r>
          <a:r>
            <a:rPr lang="el-GR" sz="1000" b="1" i="0" u="none" strike="noStrike" baseline="30000">
              <a:solidFill>
                <a:srgbClr val="000000"/>
              </a:solidFill>
              <a:latin typeface="Arial"/>
              <a:cs typeface="Arial"/>
            </a:rPr>
            <a:t>2</a:t>
          </a:r>
          <a:endParaRPr lang="el-GR" sz="1000" b="1"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live cells in the table below calculate Chi-Square from the Observed and Expected table above. </a:t>
          </a:r>
        </a:p>
        <a:p>
          <a:pPr algn="l" rtl="0">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     </a:t>
          </a:r>
          <a:r>
            <a:rPr lang="el-GR" sz="1000" b="1" i="0" u="none" strike="noStrike" baseline="0">
              <a:solidFill>
                <a:srgbClr val="000000"/>
              </a:solidFill>
              <a:latin typeface="Arial"/>
              <a:cs typeface="Arial"/>
            </a:rPr>
            <a:t>χ</a:t>
          </a:r>
          <a:r>
            <a:rPr lang="el-GR" sz="1000" b="1" i="0" u="none" strike="noStrike" baseline="30000">
              <a:solidFill>
                <a:srgbClr val="000000"/>
              </a:solidFill>
              <a:latin typeface="Arial"/>
              <a:cs typeface="Arial"/>
            </a:rPr>
            <a:t>2</a:t>
          </a:r>
          <a:r>
            <a:rPr lang="el-GR" sz="1000" b="1" i="0" u="none" strike="noStrike" baseline="0">
              <a:solidFill>
                <a:srgbClr val="000000"/>
              </a:solidFill>
              <a:latin typeface="Arial"/>
              <a:cs typeface="Arial"/>
            </a:rPr>
            <a:t> = Σ[(</a:t>
          </a:r>
          <a:r>
            <a:rPr lang="en-US" sz="1000" b="1" i="0" u="none" strike="noStrike" baseline="0">
              <a:solidFill>
                <a:srgbClr val="000000"/>
              </a:solidFill>
              <a:latin typeface="Arial"/>
              <a:cs typeface="Arial"/>
            </a:rPr>
            <a:t>o - e)</a:t>
          </a:r>
          <a:r>
            <a:rPr lang="en-US" sz="1000" b="1" i="0" u="none" strike="noStrike" baseline="30000">
              <a:solidFill>
                <a:srgbClr val="000000"/>
              </a:solidFill>
              <a:latin typeface="Arial"/>
              <a:cs typeface="Arial"/>
            </a:rPr>
            <a:t>2</a:t>
          </a:r>
          <a:r>
            <a:rPr lang="en-US" sz="1000" b="1" i="0" u="none" strike="noStrike" baseline="0">
              <a:solidFill>
                <a:srgbClr val="000000"/>
              </a:solidFill>
              <a:latin typeface="Arial"/>
              <a:cs typeface="Arial"/>
            </a:rPr>
            <a:t> / e]</a:t>
          </a:r>
        </a:p>
      </xdr:txBody>
    </xdr:sp>
    <xdr:clientData/>
  </xdr:twoCellAnchor>
  <xdr:twoCellAnchor>
    <xdr:from>
      <xdr:col>1</xdr:col>
      <xdr:colOff>0</xdr:colOff>
      <xdr:row>225</xdr:row>
      <xdr:rowOff>38100</xdr:rowOff>
    </xdr:from>
    <xdr:to>
      <xdr:col>7</xdr:col>
      <xdr:colOff>9525</xdr:colOff>
      <xdr:row>229</xdr:row>
      <xdr:rowOff>133350</xdr:rowOff>
    </xdr:to>
    <xdr:sp macro="" textlink="">
      <xdr:nvSpPr>
        <xdr:cNvPr id="10259" name="Text Box 19"/>
        <xdr:cNvSpPr txBox="1">
          <a:spLocks noChangeArrowheads="1"/>
        </xdr:cNvSpPr>
      </xdr:nvSpPr>
      <xdr:spPr bwMode="auto">
        <a:xfrm>
          <a:off x="609600" y="37109400"/>
          <a:ext cx="4781550" cy="7429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EXAMPLE: POPULATION VARIANCE</a:t>
          </a:r>
        </a:p>
        <a:p>
          <a:pPr algn="l" rtl="0">
            <a:defRPr sz="1000"/>
          </a:pPr>
          <a:r>
            <a:rPr lang="en-US" sz="1000" b="0" i="0" u="none" strike="noStrike" baseline="0">
              <a:solidFill>
                <a:srgbClr val="000000"/>
              </a:solidFill>
              <a:latin typeface="Arial"/>
              <a:cs typeface="Arial"/>
            </a:rPr>
            <a:t>The table below gives the variation in the dosage of an antibiotic in milligrams contained in one brand of prescription tablets. Determine the 95% confidence interval for the variation in antibiotic dosage (Significance, </a:t>
          </a:r>
          <a:r>
            <a:rPr lang="el-GR" sz="1000" b="0" i="0" u="none" strike="noStrike" baseline="0">
              <a:solidFill>
                <a:srgbClr val="000000"/>
              </a:solidFill>
              <a:latin typeface="Arial"/>
              <a:cs typeface="Arial"/>
            </a:rPr>
            <a:t>α = 0.05).</a:t>
          </a:r>
        </a:p>
      </xdr:txBody>
    </xdr:sp>
    <xdr:clientData/>
  </xdr:twoCellAnchor>
  <xdr:twoCellAnchor>
    <xdr:from>
      <xdr:col>1</xdr:col>
      <xdr:colOff>0</xdr:colOff>
      <xdr:row>254</xdr:row>
      <xdr:rowOff>95250</xdr:rowOff>
    </xdr:from>
    <xdr:to>
      <xdr:col>7</xdr:col>
      <xdr:colOff>9525</xdr:colOff>
      <xdr:row>274</xdr:row>
      <xdr:rowOff>19050</xdr:rowOff>
    </xdr:to>
    <xdr:sp macro="" textlink="">
      <xdr:nvSpPr>
        <xdr:cNvPr id="10260" name="Text Box 20"/>
        <xdr:cNvSpPr txBox="1">
          <a:spLocks noChangeArrowheads="1"/>
        </xdr:cNvSpPr>
      </xdr:nvSpPr>
      <xdr:spPr bwMode="auto">
        <a:xfrm>
          <a:off x="609600" y="42119550"/>
          <a:ext cx="4781550" cy="31623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EXAMPLE: POPULATION VARIANCE continued</a:t>
          </a:r>
        </a:p>
        <a:p>
          <a:pPr algn="l" rtl="0">
            <a:defRPr sz="1000"/>
          </a:pPr>
          <a:r>
            <a:rPr lang="en-US" sz="1000" b="0" i="0" u="none" strike="noStrike" baseline="0">
              <a:solidFill>
                <a:srgbClr val="000000"/>
              </a:solidFill>
              <a:latin typeface="Arial"/>
              <a:cs typeface="Arial"/>
            </a:rPr>
            <a:t>When a random sample of size n is selected from a normally distributed population having a variance of </a:t>
          </a:r>
          <a:r>
            <a:rPr lang="el-GR" sz="1000" b="1" i="0" u="none" strike="noStrike" baseline="0">
              <a:solidFill>
                <a:srgbClr val="000000"/>
              </a:solidFill>
              <a:latin typeface="Arial"/>
              <a:cs typeface="Arial"/>
            </a:rPr>
            <a:t>σ</a:t>
          </a:r>
          <a:r>
            <a:rPr lang="el-GR" sz="1000" b="1" i="0" u="none" strike="noStrike" baseline="30000">
              <a:solidFill>
                <a:srgbClr val="000000"/>
              </a:solidFill>
              <a:latin typeface="Arial"/>
              <a:cs typeface="Arial"/>
            </a:rPr>
            <a:t>2</a:t>
          </a:r>
          <a:r>
            <a:rPr lang="el-GR" sz="1000" b="0" i="0" u="none" strike="noStrike" baseline="0">
              <a:solidFill>
                <a:srgbClr val="000000"/>
              </a:solidFill>
              <a:latin typeface="Arial"/>
              <a:cs typeface="Arial"/>
            </a:rPr>
            <a:t> </a:t>
          </a:r>
          <a:r>
            <a:rPr lang="en-US" sz="1000" b="0" i="0" u="none" strike="noStrike" baseline="0">
              <a:solidFill>
                <a:srgbClr val="000000"/>
              </a:solidFill>
              <a:latin typeface="Arial"/>
              <a:cs typeface="Arial"/>
            </a:rPr>
            <a:t>then we can say,</a:t>
          </a:r>
          <a:r>
            <a:rPr lang="en-US" sz="1000" b="1" i="0" u="none" strike="noStrike" baseline="0">
              <a:solidFill>
                <a:srgbClr val="000000"/>
              </a:solidFill>
              <a:latin typeface="Arial"/>
              <a:cs typeface="Arial"/>
            </a:rPr>
            <a:t> (n - 1)*S</a:t>
          </a:r>
          <a:r>
            <a:rPr lang="en-US" sz="1000" b="1" i="0" u="none" strike="noStrike" baseline="30000">
              <a:solidFill>
                <a:srgbClr val="000000"/>
              </a:solidFill>
              <a:latin typeface="Arial"/>
              <a:cs typeface="Arial"/>
            </a:rPr>
            <a:t>2</a:t>
          </a:r>
          <a:r>
            <a:rPr lang="en-US" sz="1000" b="1" i="0" u="none" strike="noStrike" baseline="0">
              <a:solidFill>
                <a:srgbClr val="000000"/>
              </a:solidFill>
              <a:latin typeface="Arial"/>
              <a:cs typeface="Arial"/>
            </a:rPr>
            <a:t> / </a:t>
          </a:r>
          <a:r>
            <a:rPr lang="el-GR" sz="1000" b="1" i="0" u="none" strike="noStrike" baseline="0">
              <a:solidFill>
                <a:srgbClr val="000000"/>
              </a:solidFill>
              <a:latin typeface="Arial"/>
              <a:cs typeface="Arial"/>
            </a:rPr>
            <a:t>σ</a:t>
          </a:r>
          <a:r>
            <a:rPr lang="el-GR" sz="1000" b="1" i="0" u="none" strike="noStrike" baseline="30000">
              <a:solidFill>
                <a:srgbClr val="000000"/>
              </a:solidFill>
              <a:latin typeface="Arial"/>
              <a:cs typeface="Arial"/>
            </a:rPr>
            <a:t>2</a:t>
          </a:r>
          <a:r>
            <a:rPr lang="el-GR" sz="1000" b="0" i="0" u="none" strike="noStrike" baseline="0">
              <a:solidFill>
                <a:srgbClr val="000000"/>
              </a:solidFill>
              <a:latin typeface="Arial"/>
              <a:cs typeface="Arial"/>
            </a:rPr>
            <a:t> </a:t>
          </a:r>
          <a:r>
            <a:rPr lang="en-US" sz="1000" b="0" i="0" u="none" strike="noStrike" baseline="0">
              <a:solidFill>
                <a:srgbClr val="000000"/>
              </a:solidFill>
              <a:latin typeface="Arial"/>
              <a:cs typeface="Arial"/>
            </a:rPr>
            <a:t>has a Chi-Square distribution.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From the Chi-Square table above the </a:t>
          </a:r>
          <a:r>
            <a:rPr lang="en-US" sz="1000" b="1" i="0" u="none" strike="noStrike" baseline="0">
              <a:solidFill>
                <a:srgbClr val="000000"/>
              </a:solidFill>
              <a:latin typeface="Arial"/>
              <a:cs typeface="Arial"/>
            </a:rPr>
            <a:t>95%</a:t>
          </a:r>
          <a:r>
            <a:rPr lang="en-US" sz="1000" b="0" i="0" u="none" strike="noStrike" baseline="0">
              <a:solidFill>
                <a:srgbClr val="000000"/>
              </a:solidFill>
              <a:latin typeface="Arial"/>
              <a:cs typeface="Arial"/>
            </a:rPr>
            <a:t> confidence interval for, </a:t>
          </a:r>
          <a:r>
            <a:rPr lang="en-US" sz="1000" b="1" i="0" u="none" strike="noStrike" baseline="0">
              <a:solidFill>
                <a:srgbClr val="000000"/>
              </a:solidFill>
              <a:latin typeface="Arial"/>
              <a:cs typeface="Arial"/>
            </a:rPr>
            <a:t>df = 15</a:t>
          </a:r>
          <a:r>
            <a:rPr lang="en-US" sz="1000" b="0" i="0" u="none" strike="noStrike" baseline="0">
              <a:solidFill>
                <a:srgbClr val="000000"/>
              </a:solidFill>
              <a:latin typeface="Arial"/>
              <a:cs typeface="Arial"/>
            </a:rPr>
            <a:t> lies between the Upper Confidence Limit, </a:t>
          </a:r>
          <a:r>
            <a:rPr lang="en-US" sz="1000" b="1" i="0" u="none" strike="noStrike" baseline="0">
              <a:solidFill>
                <a:srgbClr val="000000"/>
              </a:solidFill>
              <a:latin typeface="Arial"/>
              <a:cs typeface="Arial"/>
            </a:rPr>
            <a:t>UCL =</a:t>
          </a: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4.601 </a:t>
          </a:r>
          <a:r>
            <a:rPr lang="en-US" sz="1000" b="0" i="0" u="none" strike="noStrike" baseline="0">
              <a:solidFill>
                <a:srgbClr val="000000"/>
              </a:solidFill>
              <a:latin typeface="Arial"/>
              <a:cs typeface="Arial"/>
            </a:rPr>
            <a:t>and</a:t>
          </a:r>
          <a:r>
            <a:rPr lang="en-US" sz="1000" b="1" i="0" u="none" strike="noStrike" baseline="0">
              <a:solidFill>
                <a:srgbClr val="000000"/>
              </a:solidFill>
              <a:latin typeface="Arial"/>
              <a:cs typeface="Arial"/>
            </a:rPr>
            <a:t> </a:t>
          </a:r>
          <a:r>
            <a:rPr lang="en-US" sz="1000" b="0" i="0" u="none" strike="noStrike" baseline="0">
              <a:solidFill>
                <a:srgbClr val="000000"/>
              </a:solidFill>
              <a:latin typeface="Arial"/>
              <a:cs typeface="Arial"/>
            </a:rPr>
            <a:t>Lower Confidence Limit</a:t>
          </a:r>
          <a:r>
            <a:rPr lang="en-US" sz="1000" b="1" i="0" u="none" strike="noStrike" baseline="0">
              <a:solidFill>
                <a:srgbClr val="000000"/>
              </a:solidFill>
              <a:latin typeface="Arial"/>
              <a:cs typeface="Arial"/>
            </a:rPr>
            <a:t>, LCL =24.996.</a:t>
          </a: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1. </a:t>
          </a:r>
          <a:r>
            <a:rPr lang="en-US" sz="1000" b="0" i="0" u="none" strike="noStrike" baseline="0">
              <a:solidFill>
                <a:srgbClr val="000000"/>
              </a:solidFill>
              <a:latin typeface="Arial"/>
              <a:cs typeface="Arial"/>
            </a:rPr>
            <a:t>The Upper confidence limit above is, UCL = 4.601 = (n - 1)*S</a:t>
          </a:r>
          <a:r>
            <a:rPr lang="en-US" sz="1000" b="0" i="0" u="none" strike="noStrike" baseline="30000">
              <a:solidFill>
                <a:srgbClr val="000000"/>
              </a:solidFill>
              <a:latin typeface="Arial"/>
              <a:cs typeface="Arial"/>
            </a:rPr>
            <a:t>2</a:t>
          </a:r>
          <a:r>
            <a:rPr lang="en-US" sz="1000" b="0" i="0" u="none" strike="noStrike" baseline="0">
              <a:solidFill>
                <a:srgbClr val="000000"/>
              </a:solidFill>
              <a:latin typeface="Arial"/>
              <a:cs typeface="Arial"/>
            </a:rPr>
            <a:t> / </a:t>
          </a:r>
          <a:r>
            <a:rPr lang="el-GR" sz="1000" b="0" i="0" u="none" strike="noStrike" baseline="0">
              <a:solidFill>
                <a:srgbClr val="000000"/>
              </a:solidFill>
              <a:latin typeface="Arial"/>
              <a:cs typeface="Arial"/>
            </a:rPr>
            <a:t>σ</a:t>
          </a:r>
          <a:r>
            <a:rPr lang="el-GR" sz="1000" b="0" i="0" u="none" strike="noStrike" baseline="30000">
              <a:solidFill>
                <a:srgbClr val="000000"/>
              </a:solidFill>
              <a:latin typeface="Arial"/>
              <a:cs typeface="Arial"/>
            </a:rPr>
            <a:t>2</a:t>
          </a:r>
          <a:r>
            <a:rPr lang="en-US" sz="1000" b="0" i="0" u="none" strike="noStrike" baseline="-25000">
              <a:solidFill>
                <a:srgbClr val="000000"/>
              </a:solidFill>
              <a:latin typeface="Arial"/>
              <a:cs typeface="Arial"/>
            </a:rPr>
            <a:t>UCL</a:t>
          </a:r>
          <a:endParaRPr lang="en-US" sz="1000" b="0" i="0" u="none" strike="noStrike" baseline="3000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Solving for population UCL variance,     </a:t>
          </a:r>
          <a:r>
            <a:rPr lang="el-GR" sz="1000" b="0" i="0" u="none" strike="noStrike" baseline="0">
              <a:solidFill>
                <a:srgbClr val="000000"/>
              </a:solidFill>
              <a:latin typeface="Arial"/>
              <a:cs typeface="Arial"/>
            </a:rPr>
            <a:t>σ</a:t>
          </a:r>
          <a:r>
            <a:rPr lang="en-US" sz="1000" b="0" i="0" u="none" strike="noStrike" baseline="-25000">
              <a:solidFill>
                <a:srgbClr val="000000"/>
              </a:solidFill>
              <a:latin typeface="Arial"/>
              <a:cs typeface="Arial"/>
            </a:rPr>
            <a:t>UCL</a:t>
          </a:r>
          <a:r>
            <a:rPr lang="en-US" sz="1000" b="0" i="0" u="none" strike="noStrike" baseline="0">
              <a:solidFill>
                <a:srgbClr val="000000"/>
              </a:solidFill>
              <a:latin typeface="Arial"/>
              <a:cs typeface="Arial"/>
            </a:rPr>
            <a:t> = [(n - 1)*S</a:t>
          </a:r>
          <a:r>
            <a:rPr lang="en-US" sz="1000" b="0" i="0" u="none" strike="noStrike" baseline="30000">
              <a:solidFill>
                <a:srgbClr val="000000"/>
              </a:solidFill>
              <a:latin typeface="Arial"/>
              <a:cs typeface="Arial"/>
            </a:rPr>
            <a:t>2</a:t>
          </a:r>
          <a:r>
            <a:rPr lang="en-US" sz="1000" b="0" i="0" u="none" strike="noStrike" baseline="0">
              <a:solidFill>
                <a:srgbClr val="000000"/>
              </a:solidFill>
              <a:latin typeface="Arial"/>
              <a:cs typeface="Arial"/>
            </a:rPr>
            <a:t> / 4.601]</a:t>
          </a:r>
          <a:r>
            <a:rPr lang="en-US" sz="1000" b="0" i="0" u="none" strike="noStrike" baseline="30000">
              <a:solidFill>
                <a:srgbClr val="000000"/>
              </a:solidFill>
              <a:latin typeface="Arial"/>
              <a:cs typeface="Arial"/>
            </a:rPr>
            <a:t>1/2</a:t>
          </a: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                                                                        </a:t>
          </a:r>
          <a:r>
            <a:rPr lang="en-US" sz="1000" b="0" i="0" u="none" strike="noStrike" baseline="0">
              <a:solidFill>
                <a:srgbClr val="000000"/>
              </a:solidFill>
              <a:latin typeface="Arial"/>
              <a:cs typeface="Arial"/>
            </a:rPr>
            <a:t>= [(16 - 1)*8.538*10</a:t>
          </a:r>
          <a:r>
            <a:rPr lang="en-US" sz="1000" b="0" i="0" u="none" strike="noStrike" baseline="30000">
              <a:solidFill>
                <a:srgbClr val="000000"/>
              </a:solidFill>
              <a:latin typeface="Arial"/>
              <a:cs typeface="Arial"/>
            </a:rPr>
            <a:t>-5</a:t>
          </a:r>
          <a:r>
            <a:rPr lang="en-US" sz="1000" b="0" i="0" u="none" strike="noStrike" baseline="0">
              <a:solidFill>
                <a:srgbClr val="000000"/>
              </a:solidFill>
              <a:latin typeface="Arial"/>
              <a:cs typeface="Arial"/>
            </a:rPr>
            <a:t> / 4.601]</a:t>
          </a:r>
          <a:r>
            <a:rPr lang="en-US" sz="1000" b="0" i="0" u="none" strike="noStrike" baseline="30000">
              <a:solidFill>
                <a:srgbClr val="000000"/>
              </a:solidFill>
              <a:latin typeface="Arial"/>
              <a:cs typeface="Arial"/>
            </a:rPr>
            <a:t>1/2</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1000" b="0" i="0" u="sng" strike="noStrike" baseline="0">
              <a:solidFill>
                <a:srgbClr val="000000"/>
              </a:solidFill>
              <a:latin typeface="Arial"/>
              <a:cs typeface="Arial"/>
            </a:rPr>
            <a:t>= 0.01616 milligrams</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2. </a:t>
          </a:r>
          <a:r>
            <a:rPr lang="en-US" sz="1000" b="0" i="0" u="none" strike="noStrike" baseline="0">
              <a:solidFill>
                <a:srgbClr val="000000"/>
              </a:solidFill>
              <a:latin typeface="Arial"/>
              <a:cs typeface="Arial"/>
            </a:rPr>
            <a:t>The Lower confidence limit above is, LCL = 24.996 = (n - 1)*S2 / </a:t>
          </a:r>
          <a:r>
            <a:rPr lang="el-GR" sz="1000" b="0" i="0" u="none" strike="noStrike" baseline="0">
              <a:solidFill>
                <a:srgbClr val="000000"/>
              </a:solidFill>
              <a:latin typeface="Arial"/>
              <a:cs typeface="Arial"/>
            </a:rPr>
            <a:t>σ2</a:t>
          </a:r>
          <a:r>
            <a:rPr lang="en-US" sz="1000" b="0" i="0" u="none" strike="noStrike" baseline="0">
              <a:solidFill>
                <a:srgbClr val="000000"/>
              </a:solidFill>
              <a:latin typeface="Arial"/>
              <a:cs typeface="Arial"/>
            </a:rPr>
            <a:t>UCL</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Solving for population LCL variance,     </a:t>
          </a:r>
          <a:r>
            <a:rPr lang="el-GR" sz="1000" b="0" i="0" u="none" strike="noStrike" baseline="0">
              <a:solidFill>
                <a:srgbClr val="000000"/>
              </a:solidFill>
              <a:latin typeface="Arial"/>
              <a:cs typeface="Arial"/>
            </a:rPr>
            <a:t>σ</a:t>
          </a:r>
          <a:r>
            <a:rPr lang="en-US" sz="1000" b="0" i="0" u="none" strike="noStrike" baseline="-25000">
              <a:solidFill>
                <a:srgbClr val="000000"/>
              </a:solidFill>
              <a:latin typeface="Arial"/>
              <a:cs typeface="Arial"/>
            </a:rPr>
            <a:t>LCL</a:t>
          </a:r>
          <a:r>
            <a:rPr lang="en-US" sz="1000" b="0" i="0" u="none" strike="noStrike" baseline="0">
              <a:solidFill>
                <a:srgbClr val="000000"/>
              </a:solidFill>
              <a:latin typeface="Arial"/>
              <a:cs typeface="Arial"/>
            </a:rPr>
            <a:t> = [(n - 1)*S2 / 24.996]</a:t>
          </a:r>
          <a:r>
            <a:rPr lang="en-US" sz="1000" b="0" i="0" u="none" strike="noStrike" baseline="30000">
              <a:solidFill>
                <a:srgbClr val="000000"/>
              </a:solidFill>
              <a:latin typeface="Arial"/>
              <a:cs typeface="Arial"/>
            </a:rPr>
            <a:t>1/2</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 [(16 - 1)*8.538*10-5 / 24.996]</a:t>
          </a:r>
          <a:r>
            <a:rPr lang="en-US" sz="1000" b="0" i="0" u="none" strike="noStrike" baseline="30000">
              <a:solidFill>
                <a:srgbClr val="000000"/>
              </a:solidFill>
              <a:latin typeface="Arial"/>
              <a:cs typeface="Arial"/>
            </a:rPr>
            <a:t>1/2</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a:t>
          </a:r>
          <a:r>
            <a:rPr lang="en-US" sz="1000" b="0" i="0" u="sng" strike="noStrike" baseline="0">
              <a:solidFill>
                <a:srgbClr val="000000"/>
              </a:solidFill>
              <a:latin typeface="Arial"/>
              <a:cs typeface="Arial"/>
            </a:rPr>
            <a:t>= 0.00693 milligrams</a:t>
          </a:r>
        </a:p>
      </xdr:txBody>
    </xdr:sp>
    <xdr:clientData/>
  </xdr:twoCellAnchor>
  <xdr:twoCellAnchor>
    <xdr:from>
      <xdr:col>1</xdr:col>
      <xdr:colOff>0</xdr:colOff>
      <xdr:row>275</xdr:row>
      <xdr:rowOff>38100</xdr:rowOff>
    </xdr:from>
    <xdr:to>
      <xdr:col>7</xdr:col>
      <xdr:colOff>9525</xdr:colOff>
      <xdr:row>279</xdr:row>
      <xdr:rowOff>66675</xdr:rowOff>
    </xdr:to>
    <xdr:sp macro="" textlink="">
      <xdr:nvSpPr>
        <xdr:cNvPr id="10261" name="Text Box 21"/>
        <xdr:cNvSpPr txBox="1">
          <a:spLocks noChangeArrowheads="1"/>
        </xdr:cNvSpPr>
      </xdr:nvSpPr>
      <xdr:spPr bwMode="auto">
        <a:xfrm>
          <a:off x="609600" y="45462825"/>
          <a:ext cx="4781550" cy="6762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FF0000"/>
              </a:solidFill>
              <a:latin typeface="Arial"/>
              <a:cs typeface="Arial"/>
            </a:rPr>
            <a:t>PROBLEM:</a:t>
          </a:r>
          <a:r>
            <a:rPr lang="en-US" sz="1000" b="1" i="0" u="none" strike="noStrike" baseline="0">
              <a:solidFill>
                <a:srgbClr val="000000"/>
              </a:solidFill>
              <a:latin typeface="Arial"/>
              <a:cs typeface="Arial"/>
            </a:rPr>
            <a:t> POPULATION VARIANCE</a:t>
          </a:r>
        </a:p>
        <a:p>
          <a:pPr algn="l" rtl="0">
            <a:defRPr sz="1000"/>
          </a:pPr>
          <a:r>
            <a:rPr lang="en-US" sz="1000" b="1" i="0" u="none" strike="noStrike" baseline="0">
              <a:solidFill>
                <a:srgbClr val="FF0000"/>
              </a:solidFill>
              <a:latin typeface="Arial"/>
              <a:cs typeface="Arial"/>
            </a:rPr>
            <a:t>Input </a:t>
          </a:r>
          <a:r>
            <a:rPr lang="en-US" sz="1000" b="1" i="0" u="none" strike="noStrike" baseline="0">
              <a:solidFill>
                <a:srgbClr val="000000"/>
              </a:solidFill>
              <a:latin typeface="Arial"/>
              <a:cs typeface="Arial"/>
            </a:rPr>
            <a:t>x </a:t>
          </a:r>
          <a:r>
            <a:rPr lang="en-US" sz="1000" b="0" i="0" u="none" strike="noStrike" baseline="0">
              <a:solidFill>
                <a:srgbClr val="000000"/>
              </a:solidFill>
              <a:latin typeface="Arial"/>
              <a:cs typeface="Arial"/>
            </a:rPr>
            <a:t>values in the table below by typing new sample numbers over the existing values. Determine the 95% confidence interval for the variation in sample values (Significance, </a:t>
          </a:r>
          <a:r>
            <a:rPr lang="el-GR" sz="1000" b="0" i="0" u="none" strike="noStrike" baseline="0">
              <a:solidFill>
                <a:srgbClr val="000000"/>
              </a:solidFill>
              <a:latin typeface="Arial"/>
              <a:cs typeface="Arial"/>
            </a:rPr>
            <a:t>α = 0.05).</a:t>
          </a:r>
        </a:p>
      </xdr:txBody>
    </xdr:sp>
    <xdr:clientData/>
  </xdr:twoCellAnchor>
  <xdr:twoCellAnchor>
    <xdr:from>
      <xdr:col>5</xdr:col>
      <xdr:colOff>200025</xdr:colOff>
      <xdr:row>74</xdr:row>
      <xdr:rowOff>9525</xdr:rowOff>
    </xdr:from>
    <xdr:to>
      <xdr:col>7</xdr:col>
      <xdr:colOff>76200</xdr:colOff>
      <xdr:row>77</xdr:row>
      <xdr:rowOff>38100</xdr:rowOff>
    </xdr:to>
    <xdr:sp macro="" textlink="">
      <xdr:nvSpPr>
        <xdr:cNvPr id="10262" name="Text Box 22"/>
        <xdr:cNvSpPr txBox="1">
          <a:spLocks noChangeArrowheads="1"/>
        </xdr:cNvSpPr>
      </xdr:nvSpPr>
      <xdr:spPr bwMode="auto">
        <a:xfrm>
          <a:off x="4219575" y="12087225"/>
          <a:ext cx="1238250" cy="5238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Left: observed, </a:t>
          </a:r>
          <a:r>
            <a:rPr lang="en-US" sz="1000" b="1" i="0" u="none" strike="noStrike" baseline="0">
              <a:solidFill>
                <a:srgbClr val="000000"/>
              </a:solidFill>
              <a:latin typeface="Arial"/>
              <a:cs typeface="Arial"/>
            </a:rPr>
            <a:t>o </a:t>
          </a:r>
          <a:r>
            <a:rPr lang="en-US" sz="1000" b="0" i="0" u="none" strike="noStrike" baseline="0">
              <a:solidFill>
                <a:srgbClr val="000000"/>
              </a:solidFill>
              <a:latin typeface="Arial"/>
              <a:cs typeface="Arial"/>
            </a:rPr>
            <a:t>and expected,</a:t>
          </a:r>
          <a:r>
            <a:rPr lang="en-US" sz="1000" b="1" i="0" u="none" strike="noStrike" baseline="0">
              <a:solidFill>
                <a:srgbClr val="000000"/>
              </a:solidFill>
              <a:latin typeface="Arial"/>
              <a:cs typeface="Arial"/>
            </a:rPr>
            <a:t> e </a:t>
          </a:r>
          <a:r>
            <a:rPr lang="en-US" sz="1000" b="0" i="0" u="none" strike="noStrike" baseline="0">
              <a:solidFill>
                <a:srgbClr val="000000"/>
              </a:solidFill>
              <a:latin typeface="Arial"/>
              <a:cs typeface="Arial"/>
            </a:rPr>
            <a:t>process parameters.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3</xdr:row>
      <xdr:rowOff>152400</xdr:rowOff>
    </xdr:from>
    <xdr:to>
      <xdr:col>7</xdr:col>
      <xdr:colOff>600075</xdr:colOff>
      <xdr:row>45</xdr:row>
      <xdr:rowOff>76200</xdr:rowOff>
    </xdr:to>
    <xdr:sp macro="" textlink="">
      <xdr:nvSpPr>
        <xdr:cNvPr id="7169" name="Text Box 1"/>
        <xdr:cNvSpPr txBox="1">
          <a:spLocks noChangeArrowheads="1"/>
        </xdr:cNvSpPr>
      </xdr:nvSpPr>
      <xdr:spPr bwMode="auto">
        <a:xfrm>
          <a:off x="504825" y="714375"/>
          <a:ext cx="5314950" cy="67246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Analysis of Variance ANOVA</a:t>
          </a:r>
        </a:p>
        <a:p>
          <a:pPr algn="l" rtl="0">
            <a:defRPr sz="1000"/>
          </a:pPr>
          <a:r>
            <a:rPr lang="en-US" sz="1000" b="0" i="0" u="none" strike="noStrike" baseline="0">
              <a:solidFill>
                <a:srgbClr val="000000"/>
              </a:solidFill>
              <a:latin typeface="Arial"/>
              <a:cs typeface="Arial"/>
            </a:rPr>
            <a:t>The </a:t>
          </a:r>
          <a:r>
            <a:rPr lang="en-US" sz="1000" b="0" i="0" u="sng" strike="noStrike" baseline="0">
              <a:solidFill>
                <a:srgbClr val="000000"/>
              </a:solidFill>
              <a:latin typeface="Arial"/>
              <a:cs typeface="Arial"/>
            </a:rPr>
            <a:t>t-Test</a:t>
          </a:r>
          <a:r>
            <a:rPr lang="en-US" sz="1000" b="0" i="0" u="none" strike="noStrike" baseline="0">
              <a:solidFill>
                <a:srgbClr val="000000"/>
              </a:solidFill>
              <a:latin typeface="Arial"/>
              <a:cs typeface="Arial"/>
            </a:rPr>
            <a:t> compares the mean values of two sets of data. </a:t>
          </a:r>
          <a:r>
            <a:rPr lang="en-US" sz="1000" b="0" i="0" u="sng" strike="noStrike" baseline="0">
              <a:solidFill>
                <a:srgbClr val="000000"/>
              </a:solidFill>
              <a:latin typeface="Arial"/>
              <a:cs typeface="Arial"/>
            </a:rPr>
            <a:t>Correlation</a:t>
          </a:r>
          <a:r>
            <a:rPr lang="en-US" sz="1000" b="0" i="0" u="none" strike="noStrike" baseline="0">
              <a:solidFill>
                <a:srgbClr val="000000"/>
              </a:solidFill>
              <a:latin typeface="Arial"/>
              <a:cs typeface="Arial"/>
            </a:rPr>
            <a:t> is used to find an equation that describes the relationship between two variables and the correlation coefficient or accuracy of that equation.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Analysis of Variance, </a:t>
          </a:r>
          <a:r>
            <a:rPr lang="en-US" sz="1000" b="0" i="0" u="sng" strike="noStrike" baseline="0">
              <a:solidFill>
                <a:srgbClr val="000000"/>
              </a:solidFill>
              <a:latin typeface="Arial"/>
              <a:cs typeface="Arial"/>
            </a:rPr>
            <a:t>ANOVA</a:t>
          </a:r>
          <a:r>
            <a:rPr lang="en-US" sz="1000" b="0" i="0" u="none" strike="noStrike" baseline="0">
              <a:solidFill>
                <a:srgbClr val="000000"/>
              </a:solidFill>
              <a:latin typeface="Arial"/>
              <a:cs typeface="Arial"/>
            </a:rPr>
            <a:t> compares several sets of data values. It looks at the spread of each set of values. One-way ANOVA evaluates the difference between the means of each set, and the overall mean value. The probability is calculated of the variations in </a:t>
          </a:r>
          <a:r>
            <a:rPr lang="en-US" sz="1000" b="0" i="0" u="sng" strike="noStrike" baseline="0">
              <a:solidFill>
                <a:srgbClr val="000000"/>
              </a:solidFill>
              <a:latin typeface="Arial"/>
              <a:cs typeface="Arial"/>
            </a:rPr>
            <a:t>mean values,</a:t>
          </a:r>
          <a:r>
            <a:rPr lang="en-US" sz="1000" b="0" i="0" u="none" strike="noStrike" baseline="0">
              <a:solidFill>
                <a:srgbClr val="000000"/>
              </a:solidFill>
              <a:latin typeface="Arial"/>
              <a:cs typeface="Arial"/>
            </a:rPr>
            <a:t> Mu being large enough not to be ascribable to chance.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null hypothesis test is: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Ho: Mu1 = Mu2 = .... = Muk</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 One-way ANOVA is used to test for differences between two or more independent groups of data.</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2. One-way ANOVA is also used for repeated measurements of the same data.</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3. Factorial ANOVA is most commonly used for, "Two by two design", where there are two independent variables and each variables has two values. Three by three and higher level analysis is possible but the calculations are lengthy and the results may be difficult to evaluate.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4. Factorial Mixed ANOVA tests two groups of data. One group of data subjected to repeated measurements is compared with one factor that has two levels. Factor levels are also known as treatments.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5. Multivariate analysis, ANOVA applies to analysis of more than one independent variable.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6. Fixed-effect model determines if the response variable values change in the population.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7. Random-effects models are used for larger populations. For example, a manufacturing plant with many machines producing the same product  Inferences can be made for all machines, such as the variability of the mean.</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Assumptions</a:t>
          </a:r>
        </a:p>
        <a:p>
          <a:pPr algn="l" rtl="0">
            <a:defRPr sz="1000"/>
          </a:pPr>
          <a:r>
            <a:rPr lang="en-US" sz="1000" b="0" i="0" u="none" strike="noStrike" baseline="0">
              <a:solidFill>
                <a:srgbClr val="000000"/>
              </a:solidFill>
              <a:latin typeface="Arial"/>
              <a:cs typeface="Arial"/>
            </a:rPr>
            <a:t>The three assumptions below assume that the ANOVA error residuals are: independently, identically, and normally distributed for the effects models.</a:t>
          </a:r>
          <a:endParaRPr lang="en-US" sz="1000" b="1"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 Independence of cases.</a:t>
          </a:r>
        </a:p>
        <a:p>
          <a:pPr algn="l" rtl="0">
            <a:defRPr sz="1000"/>
          </a:pPr>
          <a:r>
            <a:rPr lang="en-US" sz="1000" b="0" i="0" u="none" strike="noStrike" baseline="0">
              <a:solidFill>
                <a:srgbClr val="000000"/>
              </a:solidFill>
              <a:latin typeface="Arial"/>
              <a:cs typeface="Arial"/>
            </a:rPr>
            <a:t>b. Normal distribution of population variables. Use the Kolmogorov-Smirnov and Shapiro-Wilk normality tests.</a:t>
          </a:r>
        </a:p>
        <a:p>
          <a:pPr algn="l" rtl="0">
            <a:defRPr sz="1000"/>
          </a:pPr>
          <a:r>
            <a:rPr lang="en-US" sz="1000" b="0" i="0" u="none" strike="noStrike" baseline="0">
              <a:solidFill>
                <a:srgbClr val="000000"/>
              </a:solidFill>
              <a:latin typeface="Arial"/>
              <a:cs typeface="Arial"/>
            </a:rPr>
            <a:t>c. Homogeneity of variances. The variances of data in groups should be the same. Use Levene's test for homogeneity.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1</xdr:col>
      <xdr:colOff>304800</xdr:colOff>
      <xdr:row>46</xdr:row>
      <xdr:rowOff>95250</xdr:rowOff>
    </xdr:from>
    <xdr:to>
      <xdr:col>6</xdr:col>
      <xdr:colOff>666750</xdr:colOff>
      <xdr:row>65</xdr:row>
      <xdr:rowOff>133350</xdr:rowOff>
    </xdr:to>
    <xdr:pic>
      <xdr:nvPicPr>
        <xdr:cNvPr id="7200" name="Picture 2" descr="F-DISTRIBU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7620000"/>
          <a:ext cx="4362450" cy="3114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69</xdr:row>
      <xdr:rowOff>76200</xdr:rowOff>
    </xdr:from>
    <xdr:to>
      <xdr:col>7</xdr:col>
      <xdr:colOff>304800</xdr:colOff>
      <xdr:row>79</xdr:row>
      <xdr:rowOff>76200</xdr:rowOff>
    </xdr:to>
    <xdr:sp macro="" textlink="">
      <xdr:nvSpPr>
        <xdr:cNvPr id="7171" name="Text Box 3"/>
        <xdr:cNvSpPr txBox="1">
          <a:spLocks noChangeArrowheads="1"/>
        </xdr:cNvSpPr>
      </xdr:nvSpPr>
      <xdr:spPr bwMode="auto">
        <a:xfrm>
          <a:off x="504825" y="12296775"/>
          <a:ext cx="5019675" cy="16192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en-US" sz="1000" b="1" i="0" u="none" strike="noStrike" baseline="0">
              <a:solidFill>
                <a:srgbClr val="000000"/>
              </a:solidFill>
              <a:latin typeface="Arial"/>
              <a:cs typeface="Arial"/>
            </a:rPr>
            <a:t>F Distribution</a:t>
          </a:r>
        </a:p>
        <a:p>
          <a:pPr algn="l" rtl="0">
            <a:lnSpc>
              <a:spcPts val="1000"/>
            </a:lnSpc>
            <a:defRPr sz="1000"/>
          </a:pPr>
          <a:endParaRPr lang="en-US" sz="1000" b="1" i="0" u="none" strike="noStrike" baseline="0">
            <a:solidFill>
              <a:srgbClr val="000000"/>
            </a:solidFill>
            <a:latin typeface="Arial"/>
            <a:cs typeface="Arial"/>
          </a:endParaRPr>
        </a:p>
        <a:p>
          <a:pPr algn="l" rtl="0">
            <a:lnSpc>
              <a:spcPts val="1000"/>
            </a:lnSpc>
            <a:defRPr sz="1000"/>
          </a:pPr>
          <a:r>
            <a:rPr lang="en-US" sz="1000" b="0" i="0" u="none" strike="noStrike" baseline="0">
              <a:solidFill>
                <a:srgbClr val="000000"/>
              </a:solidFill>
              <a:latin typeface="Arial"/>
              <a:cs typeface="Arial"/>
            </a:rPr>
            <a:t>ANOVA uses</a:t>
          </a:r>
          <a:r>
            <a:rPr lang="en-US" sz="1000" b="1" i="0" u="none" strike="noStrike" baseline="0">
              <a:solidFill>
                <a:srgbClr val="000000"/>
              </a:solidFill>
              <a:latin typeface="Arial"/>
              <a:cs typeface="Arial"/>
            </a:rPr>
            <a:t> F</a:t>
          </a:r>
          <a:r>
            <a:rPr lang="en-US" sz="1000" b="0" i="0" u="none" strike="noStrike" baseline="0">
              <a:solidFill>
                <a:srgbClr val="000000"/>
              </a:solidFill>
              <a:latin typeface="Arial"/>
              <a:cs typeface="Arial"/>
            </a:rPr>
            <a:t> distributions. Two </a:t>
          </a:r>
          <a:r>
            <a:rPr lang="en-US" sz="1000" b="1" i="0" u="none" strike="noStrike" baseline="0">
              <a:solidFill>
                <a:srgbClr val="000000"/>
              </a:solidFill>
              <a:latin typeface="Arial"/>
              <a:cs typeface="Arial"/>
            </a:rPr>
            <a:t>F</a:t>
          </a:r>
          <a:r>
            <a:rPr lang="en-US" sz="1000" b="0" i="0" u="none" strike="noStrike" baseline="0">
              <a:solidFill>
                <a:srgbClr val="000000"/>
              </a:solidFill>
              <a:latin typeface="Arial"/>
              <a:cs typeface="Arial"/>
            </a:rPr>
            <a:t> distributions are shown above, df(10,5) and df(10,50). </a:t>
          </a:r>
        </a:p>
        <a:p>
          <a:pPr algn="l" rtl="0">
            <a:lnSpc>
              <a:spcPts val="1000"/>
            </a:lnSpc>
            <a:defRPr sz="1000"/>
          </a:pPr>
          <a:endParaRPr lang="en-US" sz="1000" b="0" i="0" u="none" strike="noStrike" baseline="0">
            <a:solidFill>
              <a:srgbClr val="000000"/>
            </a:solidFill>
            <a:latin typeface="Arial"/>
            <a:cs typeface="Arial"/>
          </a:endParaRPr>
        </a:p>
        <a:p>
          <a:pPr algn="l" rtl="0">
            <a:lnSpc>
              <a:spcPts val="1000"/>
            </a:lnSpc>
            <a:defRPr sz="1000"/>
          </a:pPr>
          <a:r>
            <a:rPr lang="en-US" sz="1000" b="0" i="0" u="none" strike="noStrike" baseline="0">
              <a:solidFill>
                <a:srgbClr val="000000"/>
              </a:solidFill>
              <a:latin typeface="Arial"/>
              <a:cs typeface="Arial"/>
            </a:rPr>
            <a:t>a. The area under each </a:t>
          </a:r>
          <a:r>
            <a:rPr lang="en-US" sz="1000" b="1" i="0" u="none" strike="noStrike" baseline="0">
              <a:solidFill>
                <a:srgbClr val="000000"/>
              </a:solidFill>
              <a:latin typeface="Arial"/>
              <a:cs typeface="Arial"/>
            </a:rPr>
            <a:t>F</a:t>
          </a:r>
          <a:r>
            <a:rPr lang="en-US" sz="1000" b="0" i="0" u="none" strike="noStrike" baseline="0">
              <a:solidFill>
                <a:srgbClr val="000000"/>
              </a:solidFill>
              <a:latin typeface="Arial"/>
              <a:cs typeface="Arial"/>
            </a:rPr>
            <a:t> distribution is 1.00. </a:t>
          </a:r>
        </a:p>
        <a:p>
          <a:pPr algn="l" rtl="0">
            <a:lnSpc>
              <a:spcPts val="1000"/>
            </a:lnSpc>
            <a:defRPr sz="1000"/>
          </a:pPr>
          <a:r>
            <a:rPr lang="en-US" sz="1000" b="0" i="0" u="none" strike="noStrike" baseline="0">
              <a:solidFill>
                <a:srgbClr val="000000"/>
              </a:solidFill>
              <a:latin typeface="Arial"/>
              <a:cs typeface="Arial"/>
            </a:rPr>
            <a:t>b. The  mean of an </a:t>
          </a:r>
          <a:r>
            <a:rPr lang="en-US" sz="1000" b="1" i="0" u="none" strike="noStrike" baseline="0">
              <a:solidFill>
                <a:srgbClr val="000000"/>
              </a:solidFill>
              <a:latin typeface="Arial"/>
              <a:cs typeface="Arial"/>
            </a:rPr>
            <a:t>F</a:t>
          </a:r>
          <a:r>
            <a:rPr lang="en-US" sz="1000" b="0" i="0" u="none" strike="noStrike" baseline="0">
              <a:solidFill>
                <a:srgbClr val="000000"/>
              </a:solidFill>
              <a:latin typeface="Arial"/>
              <a:cs typeface="Arial"/>
            </a:rPr>
            <a:t> distribution for df &gt; 2 is: Mu = df</a:t>
          </a:r>
          <a:r>
            <a:rPr lang="en-US" sz="1000" b="0" i="0" u="none" strike="noStrike" baseline="-25000">
              <a:solidFill>
                <a:srgbClr val="000000"/>
              </a:solidFill>
              <a:latin typeface="Arial"/>
              <a:cs typeface="Arial"/>
            </a:rPr>
            <a:t>1</a:t>
          </a:r>
          <a:r>
            <a:rPr lang="en-US" sz="1000" b="0" i="0" u="none" strike="noStrike" baseline="0">
              <a:solidFill>
                <a:srgbClr val="000000"/>
              </a:solidFill>
              <a:latin typeface="Arial"/>
              <a:cs typeface="Arial"/>
            </a:rPr>
            <a:t> / (df</a:t>
          </a:r>
          <a:r>
            <a:rPr lang="en-US" sz="1000" b="0" i="0" u="none" strike="noStrike" baseline="-25000">
              <a:solidFill>
                <a:srgbClr val="000000"/>
              </a:solidFill>
              <a:latin typeface="Arial"/>
              <a:cs typeface="Arial"/>
            </a:rPr>
            <a:t>2</a:t>
          </a:r>
          <a:r>
            <a:rPr lang="en-US" sz="1000" b="0" i="0" u="none" strike="noStrike" baseline="0">
              <a:solidFill>
                <a:srgbClr val="000000"/>
              </a:solidFill>
              <a:latin typeface="Arial"/>
              <a:cs typeface="Arial"/>
            </a:rPr>
            <a:t> - 2).</a:t>
          </a:r>
        </a:p>
        <a:p>
          <a:pPr algn="l" rtl="0">
            <a:lnSpc>
              <a:spcPts val="1000"/>
            </a:lnSpc>
            <a:defRPr sz="1000"/>
          </a:pPr>
          <a:r>
            <a:rPr lang="en-US" sz="1000" b="0" i="0" u="none" strike="noStrike" baseline="0">
              <a:solidFill>
                <a:srgbClr val="000000"/>
              </a:solidFill>
              <a:latin typeface="Arial"/>
              <a:cs typeface="Arial"/>
            </a:rPr>
            <a:t>c. k = number of groups of sample values called designs or treatments.</a:t>
          </a:r>
        </a:p>
        <a:p>
          <a:pPr algn="l" rtl="0">
            <a:lnSpc>
              <a:spcPts val="1000"/>
            </a:lnSpc>
            <a:defRPr sz="1000"/>
          </a:pPr>
          <a:r>
            <a:rPr lang="en-US" sz="1000" b="0" i="0" u="none" strike="noStrike" baseline="0">
              <a:solidFill>
                <a:srgbClr val="000000"/>
              </a:solidFill>
              <a:latin typeface="Arial"/>
              <a:cs typeface="Arial"/>
            </a:rPr>
            <a:t>d. n = number of sample values.</a:t>
          </a:r>
        </a:p>
        <a:p>
          <a:pPr algn="l" rtl="0">
            <a:lnSpc>
              <a:spcPts val="1000"/>
            </a:lnSpc>
            <a:defRPr sz="1000"/>
          </a:pPr>
          <a:r>
            <a:rPr lang="en-US" sz="1000" b="0" i="0" u="none" strike="noStrike" baseline="0">
              <a:solidFill>
                <a:srgbClr val="000000"/>
              </a:solidFill>
              <a:latin typeface="Arial"/>
              <a:cs typeface="Arial"/>
            </a:rPr>
            <a:t>e. df</a:t>
          </a:r>
          <a:r>
            <a:rPr lang="en-US" sz="1000" b="0" i="0" u="none" strike="noStrike" baseline="-25000">
              <a:solidFill>
                <a:srgbClr val="000000"/>
              </a:solidFill>
              <a:latin typeface="Arial"/>
              <a:cs typeface="Arial"/>
            </a:rPr>
            <a:t>1</a:t>
          </a:r>
          <a:r>
            <a:rPr lang="en-US" sz="1000" b="0" i="0" u="none" strike="noStrike" baseline="0">
              <a:solidFill>
                <a:srgbClr val="000000"/>
              </a:solidFill>
              <a:latin typeface="Arial"/>
              <a:cs typeface="Arial"/>
            </a:rPr>
            <a:t> = k - 1, is the degrees of freedom of the numerator.</a:t>
          </a:r>
        </a:p>
        <a:p>
          <a:pPr algn="l" rtl="0">
            <a:lnSpc>
              <a:spcPts val="1000"/>
            </a:lnSpc>
            <a:defRPr sz="1000"/>
          </a:pPr>
          <a:r>
            <a:rPr lang="en-US" sz="1000" b="0" i="0" u="none" strike="noStrike" baseline="0">
              <a:solidFill>
                <a:srgbClr val="000000"/>
              </a:solidFill>
              <a:latin typeface="Arial"/>
              <a:cs typeface="Arial"/>
            </a:rPr>
            <a:t>f. df</a:t>
          </a:r>
          <a:r>
            <a:rPr lang="en-US" sz="1000" b="0" i="0" u="none" strike="noStrike" baseline="-25000">
              <a:solidFill>
                <a:srgbClr val="000000"/>
              </a:solidFill>
              <a:latin typeface="Arial"/>
              <a:cs typeface="Arial"/>
            </a:rPr>
            <a:t>2</a:t>
          </a:r>
          <a:r>
            <a:rPr lang="en-US" sz="1000" b="0" i="0" u="none" strike="noStrike" baseline="0">
              <a:solidFill>
                <a:srgbClr val="000000"/>
              </a:solidFill>
              <a:latin typeface="Arial"/>
              <a:cs typeface="Arial"/>
            </a:rPr>
            <a:t> = n - k, is the degrees of freedom of the denominator.</a:t>
          </a:r>
        </a:p>
        <a:p>
          <a:pPr algn="l" rtl="0">
            <a:lnSpc>
              <a:spcPts val="1000"/>
            </a:lnSpc>
            <a:defRPr sz="1000"/>
          </a:pPr>
          <a:endParaRPr lang="en-US" sz="1000" b="0" i="0" u="none" strike="noStrike" baseline="0">
            <a:solidFill>
              <a:srgbClr val="000000"/>
            </a:solidFill>
            <a:latin typeface="Arial"/>
            <a:cs typeface="Arial"/>
          </a:endParaRPr>
        </a:p>
        <a:p>
          <a:pPr algn="l" rtl="0">
            <a:lnSpc>
              <a:spcPts val="1000"/>
            </a:lnSpc>
            <a:defRPr sz="1000"/>
          </a:pPr>
          <a:endParaRPr lang="en-US" sz="1000" b="0" i="0" u="none" strike="noStrike" baseline="0">
            <a:solidFill>
              <a:srgbClr val="000000"/>
            </a:solidFill>
            <a:latin typeface="Arial"/>
            <a:cs typeface="Arial"/>
          </a:endParaRPr>
        </a:p>
        <a:p>
          <a:pPr algn="l" rtl="0">
            <a:lnSpc>
              <a:spcPts val="1000"/>
            </a:lnSpc>
            <a:defRPr sz="1000"/>
          </a:pPr>
          <a:endParaRPr lang="en-US" sz="1000" b="0" i="0" u="none" strike="noStrike" baseline="0">
            <a:solidFill>
              <a:srgbClr val="000000"/>
            </a:solidFill>
            <a:latin typeface="Arial"/>
            <a:cs typeface="Arial"/>
          </a:endParaRPr>
        </a:p>
        <a:p>
          <a:pPr algn="l" rtl="0">
            <a:lnSpc>
              <a:spcPts val="900"/>
            </a:lnSpc>
            <a:defRPr sz="1000"/>
          </a:pPr>
          <a:endParaRPr lang="en-US" sz="1000" b="0" i="0" u="none" strike="noStrike" baseline="0">
            <a:solidFill>
              <a:srgbClr val="000000"/>
            </a:solidFill>
            <a:latin typeface="Arial"/>
            <a:cs typeface="Arial"/>
          </a:endParaRPr>
        </a:p>
      </xdr:txBody>
    </xdr:sp>
    <xdr:clientData/>
  </xdr:twoCellAnchor>
  <xdr:twoCellAnchor>
    <xdr:from>
      <xdr:col>0</xdr:col>
      <xdr:colOff>495300</xdr:colOff>
      <xdr:row>80</xdr:row>
      <xdr:rowOff>114300</xdr:rowOff>
    </xdr:from>
    <xdr:to>
      <xdr:col>3</xdr:col>
      <xdr:colOff>438150</xdr:colOff>
      <xdr:row>91</xdr:row>
      <xdr:rowOff>66675</xdr:rowOff>
    </xdr:to>
    <xdr:sp macro="" textlink="">
      <xdr:nvSpPr>
        <xdr:cNvPr id="7172" name="Text Box 4"/>
        <xdr:cNvSpPr txBox="1">
          <a:spLocks noChangeArrowheads="1"/>
        </xdr:cNvSpPr>
      </xdr:nvSpPr>
      <xdr:spPr bwMode="auto">
        <a:xfrm>
          <a:off x="495300" y="13144500"/>
          <a:ext cx="2381250" cy="1781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EXAMPLE: ONE-WAY ANOVA</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use of, "One-Way ANOVA" is illustrated here. k = 3 designs and n = 15 sample values, are compared. Excel's, "Data Analysis" performs the calculations. Select the empty yellow cell below &gt; </a:t>
          </a:r>
          <a:r>
            <a:rPr lang="en-US" sz="1000" b="1" i="0" u="none" strike="noStrike" baseline="0">
              <a:solidFill>
                <a:srgbClr val="000000"/>
              </a:solidFill>
              <a:latin typeface="Arial"/>
              <a:cs typeface="Arial"/>
            </a:rPr>
            <a:t>Tools &gt; Data Analysis… &gt; ANOVA: Single Factor &gt; OK &gt; Input Range &gt; Select the green cells &gt; </a:t>
          </a:r>
          <a:r>
            <a:rPr lang="el-GR" sz="1000" b="1" i="0" u="none" strike="noStrike" baseline="0">
              <a:solidFill>
                <a:srgbClr val="000000"/>
              </a:solidFill>
              <a:latin typeface="Arial"/>
              <a:cs typeface="Arial"/>
            </a:rPr>
            <a:t>Θ </a:t>
          </a:r>
          <a:r>
            <a:rPr lang="en-US" sz="1000" b="1" i="0" u="none" strike="noStrike" baseline="0">
              <a:solidFill>
                <a:srgbClr val="000000"/>
              </a:solidFill>
              <a:latin typeface="Arial"/>
              <a:cs typeface="Arial"/>
            </a:rPr>
            <a:t>Output Range &gt; Select the yellow cell below &gt; OK</a:t>
          </a:r>
        </a:p>
      </xdr:txBody>
    </xdr:sp>
    <xdr:clientData/>
  </xdr:twoCellAnchor>
  <xdr:twoCellAnchor>
    <xdr:from>
      <xdr:col>1</xdr:col>
      <xdr:colOff>9525</xdr:colOff>
      <xdr:row>127</xdr:row>
      <xdr:rowOff>57150</xdr:rowOff>
    </xdr:from>
    <xdr:to>
      <xdr:col>7</xdr:col>
      <xdr:colOff>47625</xdr:colOff>
      <xdr:row>152</xdr:row>
      <xdr:rowOff>76200</xdr:rowOff>
    </xdr:to>
    <xdr:sp macro="" textlink="">
      <xdr:nvSpPr>
        <xdr:cNvPr id="7173" name="Text Box 5"/>
        <xdr:cNvSpPr txBox="1">
          <a:spLocks noChangeArrowheads="1"/>
        </xdr:cNvSpPr>
      </xdr:nvSpPr>
      <xdr:spPr bwMode="auto">
        <a:xfrm>
          <a:off x="514350" y="20840700"/>
          <a:ext cx="4962525" cy="4067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endParaRPr lang="en-US" sz="1000" b="1" i="0" u="none" strike="noStrike" baseline="0">
            <a:solidFill>
              <a:srgbClr val="000000"/>
            </a:solidFill>
            <a:latin typeface="Arial"/>
            <a:cs typeface="Arial"/>
          </a:endParaRPr>
        </a:p>
        <a:p>
          <a:pPr algn="l" rtl="0">
            <a:defRPr sz="1000"/>
          </a:pPr>
          <a:r>
            <a:rPr lang="en-US" sz="1000" b="1" i="0" baseline="0">
              <a:effectLst/>
              <a:latin typeface="Arial" panose="020B0604020202020204" pitchFamily="34" charset="0"/>
              <a:ea typeface="+mn-ea"/>
              <a:cs typeface="Arial" panose="020B0604020202020204" pitchFamily="34" charset="0"/>
            </a:rPr>
            <a:t>EXAMPLE ANOVA COMPONENTS</a:t>
          </a:r>
          <a:endParaRPr lang="en-US">
            <a:effectLst/>
            <a:latin typeface="Arial" panose="020B0604020202020204" pitchFamily="34" charset="0"/>
            <a:cs typeface="Arial" panose="020B0604020202020204" pitchFamily="34" charset="0"/>
          </a:endParaRP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Groups:</a:t>
          </a:r>
          <a:r>
            <a:rPr lang="en-US" sz="1000" b="0" i="0" u="none" strike="noStrike" baseline="0">
              <a:solidFill>
                <a:srgbClr val="000000"/>
              </a:solidFill>
              <a:latin typeface="Arial"/>
              <a:cs typeface="Arial"/>
            </a:rPr>
            <a:t> Sample values, </a:t>
          </a:r>
          <a:r>
            <a:rPr lang="en-US" sz="1000" b="1" i="0" u="none" strike="noStrike" baseline="0">
              <a:solidFill>
                <a:srgbClr val="000000"/>
              </a:solidFill>
              <a:latin typeface="Arial"/>
              <a:cs typeface="Arial"/>
            </a:rPr>
            <a:t>x = 5 </a:t>
          </a:r>
          <a:r>
            <a:rPr lang="en-US" sz="1000" b="0" i="0" u="none" strike="noStrike" baseline="0">
              <a:solidFill>
                <a:srgbClr val="000000"/>
              </a:solidFill>
              <a:latin typeface="Arial"/>
              <a:cs typeface="Arial"/>
            </a:rPr>
            <a:t>sample values in each of </a:t>
          </a:r>
          <a:r>
            <a:rPr lang="en-US" sz="1000" b="1" i="0" u="none" strike="noStrike" baseline="0">
              <a:solidFill>
                <a:srgbClr val="000000"/>
              </a:solidFill>
              <a:latin typeface="Arial"/>
              <a:cs typeface="Arial"/>
            </a:rPr>
            <a:t>k = 3 </a:t>
          </a:r>
          <a:r>
            <a:rPr lang="en-US" sz="1000" b="0" i="0" u="none" strike="noStrike" baseline="0">
              <a:solidFill>
                <a:srgbClr val="000000"/>
              </a:solidFill>
              <a:latin typeface="Arial"/>
              <a:cs typeface="Arial"/>
            </a:rPr>
            <a:t>design columns.</a:t>
          </a:r>
        </a:p>
        <a:p>
          <a:pPr algn="l" rtl="0">
            <a:defRPr sz="1000"/>
          </a:pPr>
          <a:r>
            <a:rPr lang="en-US" sz="1000" b="1" i="0" u="none" strike="noStrike" baseline="0">
              <a:solidFill>
                <a:srgbClr val="000000"/>
              </a:solidFill>
              <a:latin typeface="Arial"/>
              <a:cs typeface="Arial"/>
            </a:rPr>
            <a:t>Count:</a:t>
          </a:r>
          <a:r>
            <a:rPr lang="en-US" sz="1000" b="0" i="0" u="none" strike="noStrike" baseline="0">
              <a:solidFill>
                <a:srgbClr val="000000"/>
              </a:solidFill>
              <a:latin typeface="Arial"/>
              <a:cs typeface="Arial"/>
            </a:rPr>
            <a:t> Number, </a:t>
          </a:r>
          <a:r>
            <a:rPr lang="en-US" sz="1000" b="1" i="0" u="none" strike="noStrike" baseline="0">
              <a:solidFill>
                <a:srgbClr val="000000"/>
              </a:solidFill>
              <a:latin typeface="Arial"/>
              <a:cs typeface="Arial"/>
            </a:rPr>
            <a:t>n</a:t>
          </a:r>
          <a:r>
            <a:rPr lang="en-US" sz="1000" b="0" i="0" u="none" strike="noStrike" baseline="0">
              <a:solidFill>
                <a:srgbClr val="000000"/>
              </a:solidFill>
              <a:latin typeface="Arial"/>
              <a:cs typeface="Arial"/>
            </a:rPr>
            <a:t> = 15 total sample values.</a:t>
          </a:r>
        </a:p>
        <a:p>
          <a:pPr algn="l" rtl="0">
            <a:defRPr sz="1000"/>
          </a:pPr>
          <a:r>
            <a:rPr lang="en-US" sz="1000" b="1" i="0" u="none" strike="noStrike" baseline="0">
              <a:solidFill>
                <a:srgbClr val="000000"/>
              </a:solidFill>
              <a:latin typeface="Arial"/>
              <a:cs typeface="Arial"/>
            </a:rPr>
            <a:t>Sum:</a:t>
          </a:r>
          <a:r>
            <a:rPr lang="en-US" sz="1000" b="0" i="0" u="none" strike="noStrike" baseline="0">
              <a:solidFill>
                <a:srgbClr val="000000"/>
              </a:solidFill>
              <a:latin typeface="Arial"/>
              <a:cs typeface="Arial"/>
            </a:rPr>
            <a:t> Total, </a:t>
          </a:r>
          <a:r>
            <a:rPr lang="en-US" sz="1000" b="1" i="0" u="none" strike="noStrike" baseline="0">
              <a:solidFill>
                <a:srgbClr val="000000"/>
              </a:solidFill>
              <a:latin typeface="Arial"/>
              <a:cs typeface="Arial"/>
            </a:rPr>
            <a:t>T</a:t>
          </a:r>
          <a:r>
            <a:rPr lang="en-US" sz="1000" b="0" i="0" u="none" strike="noStrike" baseline="0">
              <a:solidFill>
                <a:srgbClr val="000000"/>
              </a:solidFill>
              <a:latin typeface="Arial"/>
              <a:cs typeface="Arial"/>
            </a:rPr>
            <a:t> sum of sample values in the Design.</a:t>
          </a:r>
        </a:p>
        <a:p>
          <a:pPr algn="l" rtl="0">
            <a:defRPr sz="1000"/>
          </a:pPr>
          <a:r>
            <a:rPr lang="en-US" sz="1000" b="1" i="0" u="none" strike="noStrike" baseline="0">
              <a:solidFill>
                <a:srgbClr val="000000"/>
              </a:solidFill>
              <a:latin typeface="Arial"/>
              <a:cs typeface="Arial"/>
            </a:rPr>
            <a:t>Average:</a:t>
          </a:r>
          <a:r>
            <a:rPr lang="en-US" sz="1000" b="0" i="0" u="none" strike="noStrike" baseline="0">
              <a:solidFill>
                <a:srgbClr val="000000"/>
              </a:solidFill>
              <a:latin typeface="Arial"/>
              <a:cs typeface="Arial"/>
            </a:rPr>
            <a:t> Arithmetic average of the values, </a:t>
          </a:r>
          <a:r>
            <a:rPr lang="en-US" sz="1000" b="1" i="0" u="none" strike="noStrike" baseline="0">
              <a:solidFill>
                <a:srgbClr val="000000"/>
              </a:solidFill>
              <a:latin typeface="Arial"/>
              <a:cs typeface="Arial"/>
            </a:rPr>
            <a:t>x</a:t>
          </a:r>
          <a:r>
            <a:rPr lang="en-US" sz="1000" b="0" i="0" u="none" strike="noStrike" baseline="0">
              <a:solidFill>
                <a:srgbClr val="000000"/>
              </a:solidFill>
              <a:latin typeface="Arial"/>
              <a:cs typeface="Arial"/>
            </a:rPr>
            <a:t> in each Design.</a:t>
          </a:r>
        </a:p>
        <a:p>
          <a:pPr algn="l" rtl="0">
            <a:defRPr sz="1000"/>
          </a:pPr>
          <a:r>
            <a:rPr lang="en-US" sz="1000" b="1" i="0" u="none" strike="noStrike" baseline="0">
              <a:solidFill>
                <a:srgbClr val="000000"/>
              </a:solidFill>
              <a:latin typeface="Arial"/>
              <a:cs typeface="Arial"/>
            </a:rPr>
            <a:t>Variance: </a:t>
          </a:r>
          <a:r>
            <a:rPr lang="en-US" sz="1000" b="0" i="0" u="none" strike="noStrike" baseline="0">
              <a:solidFill>
                <a:srgbClr val="000000"/>
              </a:solidFill>
              <a:latin typeface="Arial"/>
              <a:cs typeface="Arial"/>
            </a:rPr>
            <a:t>of a sample is, </a:t>
          </a:r>
          <a:r>
            <a:rPr lang="el-GR" sz="1000" b="1" i="0" u="none" strike="noStrike" baseline="0">
              <a:solidFill>
                <a:srgbClr val="000000"/>
              </a:solidFill>
              <a:latin typeface="Arial"/>
              <a:cs typeface="Arial"/>
            </a:rPr>
            <a:t>Σ(</a:t>
          </a:r>
          <a:r>
            <a:rPr lang="en-US" sz="1000" b="1" i="0" u="none" strike="noStrike" baseline="0">
              <a:solidFill>
                <a:srgbClr val="000000"/>
              </a:solidFill>
              <a:latin typeface="Arial"/>
              <a:cs typeface="Arial"/>
            </a:rPr>
            <a:t>x - Mu)</a:t>
          </a:r>
          <a:r>
            <a:rPr lang="en-US" sz="1000" b="1" i="0" u="none" strike="noStrike" baseline="30000">
              <a:solidFill>
                <a:srgbClr val="000000"/>
              </a:solidFill>
              <a:latin typeface="Arial"/>
              <a:cs typeface="Arial"/>
            </a:rPr>
            <a:t>2</a:t>
          </a:r>
          <a:r>
            <a:rPr lang="en-US" sz="1000" b="1" i="0" u="none" strike="noStrike" baseline="0">
              <a:solidFill>
                <a:srgbClr val="000000"/>
              </a:solidFill>
              <a:latin typeface="Arial"/>
              <a:cs typeface="Arial"/>
            </a:rPr>
            <a:t> / (n - 1)</a:t>
          </a:r>
        </a:p>
        <a:p>
          <a:pPr algn="l" rtl="0">
            <a:defRPr sz="1000"/>
          </a:pPr>
          <a:r>
            <a:rPr lang="en-US" sz="1000" b="1" i="0" u="none" strike="noStrike" baseline="0">
              <a:solidFill>
                <a:srgbClr val="000000"/>
              </a:solidFill>
              <a:latin typeface="Arial"/>
              <a:cs typeface="Arial"/>
            </a:rPr>
            <a:t>Source of Variation: </a:t>
          </a:r>
          <a:r>
            <a:rPr lang="en-US" sz="1000" b="0" i="0" u="none" strike="noStrike" baseline="0">
              <a:solidFill>
                <a:srgbClr val="000000"/>
              </a:solidFill>
              <a:latin typeface="Arial"/>
              <a:cs typeface="Arial"/>
            </a:rPr>
            <a:t>is between groups and within groups.</a:t>
          </a:r>
        </a:p>
        <a:p>
          <a:pPr algn="l" rtl="0">
            <a:defRPr sz="1000"/>
          </a:pPr>
          <a:r>
            <a:rPr lang="en-US" sz="1000" b="1" i="0" u="none" strike="noStrike" baseline="0">
              <a:solidFill>
                <a:srgbClr val="000000"/>
              </a:solidFill>
              <a:latin typeface="Arial"/>
              <a:cs typeface="Arial"/>
            </a:rPr>
            <a:t>SS: </a:t>
          </a:r>
          <a:r>
            <a:rPr lang="en-US" sz="1000" b="0" i="0" u="none" strike="noStrike" baseline="0">
              <a:solidFill>
                <a:srgbClr val="000000"/>
              </a:solidFill>
              <a:latin typeface="Arial"/>
              <a:cs typeface="Arial"/>
            </a:rPr>
            <a:t>Treatment sum of squares of all sample values is,</a:t>
          </a:r>
          <a:r>
            <a:rPr lang="en-US" sz="1000" b="1" i="0" u="none" strike="noStrike" baseline="0">
              <a:solidFill>
                <a:srgbClr val="000000"/>
              </a:solidFill>
              <a:latin typeface="Arial"/>
              <a:cs typeface="Arial"/>
            </a:rPr>
            <a:t> </a:t>
          </a:r>
          <a:r>
            <a:rPr lang="el-GR" sz="1000" b="1" i="0" u="none" strike="noStrike" baseline="0">
              <a:solidFill>
                <a:srgbClr val="000000"/>
              </a:solidFill>
              <a:latin typeface="Arial"/>
              <a:cs typeface="Arial"/>
            </a:rPr>
            <a:t>Σ[(</a:t>
          </a:r>
          <a:r>
            <a:rPr lang="en-US" sz="1000" b="1" i="0" u="none" strike="noStrike" baseline="0">
              <a:solidFill>
                <a:srgbClr val="000000"/>
              </a:solidFill>
              <a:latin typeface="Arial"/>
              <a:cs typeface="Arial"/>
            </a:rPr>
            <a:t>T</a:t>
          </a:r>
          <a:r>
            <a:rPr lang="en-US" sz="1000" b="1" i="0" u="none" strike="noStrike" baseline="30000">
              <a:solidFill>
                <a:srgbClr val="000000"/>
              </a:solidFill>
              <a:latin typeface="Arial"/>
              <a:cs typeface="Arial"/>
            </a:rPr>
            <a:t>2</a:t>
          </a:r>
          <a:r>
            <a:rPr lang="en-US" sz="1000" b="1" i="0" u="none" strike="noStrike" baseline="0">
              <a:solidFill>
                <a:srgbClr val="000000"/>
              </a:solidFill>
              <a:latin typeface="Arial"/>
              <a:cs typeface="Arial"/>
            </a:rPr>
            <a:t>/ n) - (</a:t>
          </a:r>
          <a:r>
            <a:rPr lang="el-GR" sz="1000" b="1" i="0" u="none" strike="noStrike" baseline="0">
              <a:solidFill>
                <a:srgbClr val="000000"/>
              </a:solidFill>
              <a:latin typeface="Arial"/>
              <a:cs typeface="Arial"/>
            </a:rPr>
            <a:t>Σ</a:t>
          </a:r>
          <a:r>
            <a:rPr lang="en-US" sz="1000" b="1" i="0" u="none" strike="noStrike" baseline="0">
              <a:solidFill>
                <a:srgbClr val="000000"/>
              </a:solidFill>
              <a:latin typeface="Arial"/>
              <a:cs typeface="Arial"/>
            </a:rPr>
            <a:t>x)</a:t>
          </a:r>
          <a:r>
            <a:rPr lang="en-US" sz="1000" b="1" i="0" u="none" strike="noStrike" baseline="30000">
              <a:solidFill>
                <a:srgbClr val="000000"/>
              </a:solidFill>
              <a:latin typeface="Arial"/>
              <a:cs typeface="Arial"/>
            </a:rPr>
            <a:t>2</a:t>
          </a:r>
          <a:r>
            <a:rPr lang="en-US" sz="1000" b="1" i="0" u="none" strike="noStrike" baseline="0">
              <a:solidFill>
                <a:srgbClr val="000000"/>
              </a:solidFill>
              <a:latin typeface="Arial"/>
              <a:cs typeface="Arial"/>
            </a:rPr>
            <a:t> ] / n.</a:t>
          </a: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MS = SS / df, </a:t>
          </a:r>
          <a:r>
            <a:rPr lang="en-US" sz="1000" b="0" i="0" u="none" strike="noStrike" baseline="0">
              <a:solidFill>
                <a:srgbClr val="000000"/>
              </a:solidFill>
              <a:latin typeface="Arial"/>
              <a:cs typeface="Arial"/>
            </a:rPr>
            <a:t>is the</a:t>
          </a:r>
          <a:r>
            <a:rPr lang="en-US" sz="1000" b="1" i="0" u="none" strike="noStrike" baseline="0">
              <a:solidFill>
                <a:srgbClr val="000000"/>
              </a:solidFill>
              <a:latin typeface="Arial"/>
              <a:cs typeface="Arial"/>
            </a:rPr>
            <a:t> </a:t>
          </a:r>
          <a:r>
            <a:rPr lang="en-US" sz="1000" b="0" i="0" u="none" strike="noStrike" baseline="0">
              <a:solidFill>
                <a:srgbClr val="000000"/>
              </a:solidFill>
              <a:latin typeface="Arial"/>
              <a:cs typeface="Arial"/>
            </a:rPr>
            <a:t>between treatments mean square.</a:t>
          </a: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 </a:t>
          </a:r>
          <a:r>
            <a:rPr lang="en-US" sz="1000" b="0" i="0" u="none" strike="noStrike" baseline="0">
              <a:solidFill>
                <a:srgbClr val="000000"/>
              </a:solidFill>
              <a:latin typeface="Arial"/>
              <a:cs typeface="Arial"/>
            </a:rPr>
            <a:t>is the </a:t>
          </a:r>
          <a:r>
            <a:rPr lang="en-US" sz="1000" b="1" i="0" u="none" strike="noStrike" baseline="0">
              <a:solidFill>
                <a:srgbClr val="000000"/>
              </a:solidFill>
              <a:latin typeface="Arial"/>
              <a:cs typeface="Arial"/>
            </a:rPr>
            <a:t>F</a:t>
          </a:r>
          <a:r>
            <a:rPr lang="en-US" sz="1000" b="0" i="0" u="none" strike="noStrike" baseline="0">
              <a:solidFill>
                <a:srgbClr val="000000"/>
              </a:solidFill>
              <a:latin typeface="Arial"/>
              <a:cs typeface="Arial"/>
            </a:rPr>
            <a:t> distribution value, </a:t>
          </a:r>
          <a:r>
            <a:rPr lang="en-US" sz="1000" b="1" i="0" u="none" strike="noStrike" baseline="0">
              <a:solidFill>
                <a:srgbClr val="000000"/>
              </a:solidFill>
              <a:latin typeface="Arial"/>
              <a:cs typeface="Arial"/>
            </a:rPr>
            <a:t>122.5</a:t>
          </a:r>
          <a:r>
            <a:rPr lang="en-US" sz="1000" b="0" i="0" u="none" strike="noStrike" baseline="0">
              <a:solidFill>
                <a:srgbClr val="000000"/>
              </a:solidFill>
              <a:latin typeface="Arial"/>
              <a:cs typeface="Arial"/>
            </a:rPr>
            <a:t> having a: </a:t>
          </a:r>
        </a:p>
        <a:p>
          <a:pPr algn="l" rtl="0">
            <a:defRPr sz="1000"/>
          </a:pPr>
          <a:r>
            <a:rPr lang="en-US" sz="1000" b="1" i="0" u="none" strike="noStrike" baseline="0">
              <a:solidFill>
                <a:srgbClr val="000000"/>
              </a:solidFill>
              <a:latin typeface="Arial"/>
              <a:cs typeface="Arial"/>
            </a:rPr>
            <a:t>df</a:t>
          </a:r>
          <a:r>
            <a:rPr lang="en-US" sz="1000" b="1" i="0" u="none" strike="noStrike" baseline="-25000">
              <a:solidFill>
                <a:srgbClr val="000000"/>
              </a:solidFill>
              <a:latin typeface="Arial"/>
              <a:cs typeface="Arial"/>
            </a:rPr>
            <a:t>1</a:t>
          </a:r>
          <a:r>
            <a:rPr lang="en-US" sz="1000" b="1" i="0" u="none" strike="noStrike" baseline="0">
              <a:solidFill>
                <a:srgbClr val="000000"/>
              </a:solidFill>
              <a:latin typeface="Arial"/>
              <a:cs typeface="Arial"/>
            </a:rPr>
            <a:t> = k - 1 = 3 - 1 = 2</a:t>
          </a:r>
          <a:r>
            <a:rPr lang="en-US" sz="1000" b="0" i="0" u="none" strike="noStrike" baseline="0">
              <a:solidFill>
                <a:srgbClr val="000000"/>
              </a:solidFill>
              <a:latin typeface="Arial"/>
              <a:cs typeface="Arial"/>
            </a:rPr>
            <a:t> and a </a:t>
          </a:r>
          <a:r>
            <a:rPr lang="en-US" sz="1000" b="1" i="0" u="none" strike="noStrike" baseline="0">
              <a:solidFill>
                <a:srgbClr val="000000"/>
              </a:solidFill>
              <a:latin typeface="Arial"/>
              <a:cs typeface="Arial"/>
            </a:rPr>
            <a:t>df</a:t>
          </a:r>
          <a:r>
            <a:rPr lang="en-US" sz="1000" b="1" i="0" u="none" strike="noStrike" baseline="-25000">
              <a:solidFill>
                <a:srgbClr val="000000"/>
              </a:solidFill>
              <a:latin typeface="Arial"/>
              <a:cs typeface="Arial"/>
            </a:rPr>
            <a:t>2</a:t>
          </a:r>
          <a:r>
            <a:rPr lang="en-US" sz="1000" b="1" i="0" u="none" strike="noStrike" baseline="0">
              <a:solidFill>
                <a:srgbClr val="000000"/>
              </a:solidFill>
              <a:latin typeface="Arial"/>
              <a:cs typeface="Arial"/>
            </a:rPr>
            <a:t> = n - k = 15 - 3 = 12</a:t>
          </a:r>
          <a:r>
            <a:rPr lang="en-US" sz="1000" b="0" i="0" u="none" strike="noStrike" baseline="0">
              <a:solidFill>
                <a:srgbClr val="000000"/>
              </a:solidFill>
              <a:latin typeface="Arial"/>
              <a:cs typeface="Arial"/>
            </a:rPr>
            <a:t>.</a:t>
          </a:r>
        </a:p>
        <a:p>
          <a:pPr algn="l" rtl="0">
            <a:defRPr sz="1000"/>
          </a:pPr>
          <a:r>
            <a:rPr lang="en-US" sz="1000" b="1" i="0" u="none" strike="noStrike" baseline="0">
              <a:solidFill>
                <a:srgbClr val="000000"/>
              </a:solidFill>
              <a:latin typeface="Arial"/>
              <a:cs typeface="Arial"/>
            </a:rPr>
            <a:t>P-value = 1.03631 x 10</a:t>
          </a:r>
          <a:r>
            <a:rPr lang="en-US" sz="1000" b="1" i="0" u="none" strike="noStrike" baseline="30000">
              <a:solidFill>
                <a:srgbClr val="000000"/>
              </a:solidFill>
              <a:latin typeface="Arial"/>
              <a:cs typeface="Arial"/>
            </a:rPr>
            <a:t>-8</a:t>
          </a:r>
          <a:r>
            <a:rPr lang="en-US" sz="1000" b="0" i="0" u="none" strike="noStrike" baseline="0">
              <a:solidFill>
                <a:srgbClr val="000000"/>
              </a:solidFill>
              <a:latin typeface="Arial"/>
              <a:cs typeface="Arial"/>
            </a:rPr>
            <a:t> and is the area to the right of, F = 122.5.</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a:t>
          </a:r>
          <a:r>
            <a:rPr lang="en-US" sz="1000" b="1" i="0" u="none" strike="noStrike" baseline="0">
              <a:solidFill>
                <a:srgbClr val="000000"/>
              </a:solidFill>
              <a:latin typeface="Arial"/>
              <a:cs typeface="Arial"/>
            </a:rPr>
            <a:t>P-value</a:t>
          </a:r>
          <a:r>
            <a:rPr lang="en-US" sz="1000" b="0" i="0" u="none" strike="noStrike" baseline="0">
              <a:solidFill>
                <a:srgbClr val="000000"/>
              </a:solidFill>
              <a:latin typeface="Arial"/>
              <a:cs typeface="Arial"/>
            </a:rPr>
            <a:t> is close to </a:t>
          </a:r>
          <a:r>
            <a:rPr lang="en-US" sz="1000" b="1" i="0" u="none" strike="noStrike" baseline="0">
              <a:solidFill>
                <a:srgbClr val="000000"/>
              </a:solidFill>
              <a:latin typeface="Arial"/>
              <a:cs typeface="Arial"/>
            </a:rPr>
            <a:t>0.00</a:t>
          </a:r>
          <a:r>
            <a:rPr lang="en-US" sz="1000" b="0" i="0" u="none" strike="noStrike" baseline="0">
              <a:solidFill>
                <a:srgbClr val="000000"/>
              </a:solidFill>
              <a:latin typeface="Arial"/>
              <a:cs typeface="Arial"/>
            </a:rPr>
            <a:t> and is the probability of </a:t>
          </a:r>
          <a:r>
            <a:rPr lang="en-US" sz="1000" b="1" i="0" u="none" strike="noStrike" baseline="0">
              <a:solidFill>
                <a:srgbClr val="000000"/>
              </a:solidFill>
              <a:latin typeface="Arial"/>
              <a:cs typeface="Arial"/>
            </a:rPr>
            <a:t>F </a:t>
          </a:r>
          <a:r>
            <a:rPr lang="en-US" sz="1000" b="0" i="0" u="none" strike="noStrike" baseline="0">
              <a:solidFill>
                <a:srgbClr val="000000"/>
              </a:solidFill>
              <a:latin typeface="Arial"/>
              <a:cs typeface="Arial"/>
            </a:rPr>
            <a:t>being </a:t>
          </a:r>
          <a:r>
            <a:rPr lang="en-US" sz="1000" b="1" i="0" u="none" strike="noStrike" baseline="0">
              <a:solidFill>
                <a:srgbClr val="000000"/>
              </a:solidFill>
              <a:latin typeface="Arial"/>
              <a:cs typeface="Arial"/>
            </a:rPr>
            <a:t>122.5 or larger.</a:t>
          </a:r>
          <a:r>
            <a:rPr lang="en-US" sz="1000" b="0" i="0" u="none" strike="noStrike" baseline="0">
              <a:solidFill>
                <a:srgbClr val="000000"/>
              </a:solidFill>
              <a:latin typeface="Arial"/>
              <a:cs typeface="Arial"/>
            </a:rPr>
            <a:t> </a:t>
          </a:r>
          <a:endParaRPr lang="en-US" sz="1000" b="1"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For this reason the null hypothesis, </a:t>
          </a:r>
          <a:r>
            <a:rPr lang="en-US" sz="1000" b="1" i="0" u="none" strike="noStrike" baseline="0">
              <a:solidFill>
                <a:srgbClr val="000000"/>
              </a:solidFill>
              <a:latin typeface="Arial"/>
              <a:cs typeface="Arial"/>
            </a:rPr>
            <a:t>Ho: Mu1 = Mu2 = Mu3, </a:t>
          </a:r>
          <a:r>
            <a:rPr lang="en-US" sz="1000" b="0" i="0" u="none" strike="noStrike" baseline="0">
              <a:solidFill>
                <a:srgbClr val="000000"/>
              </a:solidFill>
              <a:latin typeface="Arial"/>
              <a:cs typeface="Arial"/>
            </a:rPr>
            <a:t>is rejected and the    alternate hypothesis, </a:t>
          </a:r>
          <a:r>
            <a:rPr lang="en-US" sz="1000" b="1" i="0" u="none" strike="noStrike" baseline="0">
              <a:solidFill>
                <a:srgbClr val="000000"/>
              </a:solidFill>
              <a:latin typeface="Arial"/>
              <a:cs typeface="Arial"/>
            </a:rPr>
            <a:t>Ho: Mu1 ≠ Mu2 ≠ Mu3,</a:t>
          </a:r>
          <a:r>
            <a:rPr lang="en-US" sz="1000" b="0" i="0" u="none" strike="noStrike" baseline="0">
              <a:solidFill>
                <a:srgbClr val="000000"/>
              </a:solidFill>
              <a:latin typeface="Arial"/>
              <a:cs typeface="Arial"/>
            </a:rPr>
            <a:t> is accepted. The mean values of the three designs are not equal within a Probability,</a:t>
          </a:r>
          <a:r>
            <a:rPr lang="en-US" sz="1000" b="1" i="0" u="none" strike="noStrike" baseline="0">
              <a:solidFill>
                <a:srgbClr val="000000"/>
              </a:solidFill>
              <a:latin typeface="Arial"/>
              <a:cs typeface="Arial"/>
            </a:rPr>
            <a:t> P = 95%</a:t>
          </a:r>
          <a:r>
            <a:rPr lang="en-US" sz="1000" b="0" i="0" u="none" strike="noStrike" baseline="0">
              <a:solidFill>
                <a:srgbClr val="000000"/>
              </a:solidFill>
              <a:latin typeface="Arial"/>
              <a:cs typeface="Arial"/>
            </a:rPr>
            <a:t> or significance, </a:t>
          </a:r>
          <a:r>
            <a:rPr lang="el-GR" sz="1000" b="1" i="0" u="none" strike="noStrike" baseline="0">
              <a:solidFill>
                <a:srgbClr val="000000"/>
              </a:solidFill>
              <a:latin typeface="Arial"/>
              <a:cs typeface="Arial"/>
            </a:rPr>
            <a:t>α = 5%.</a:t>
          </a:r>
        </a:p>
        <a:p>
          <a:pPr algn="l" rtl="0">
            <a:defRPr sz="1000"/>
          </a:pPr>
          <a:r>
            <a:rPr lang="en-US" sz="1000" b="1" i="0" u="none" strike="noStrike" baseline="0">
              <a:solidFill>
                <a:srgbClr val="000000"/>
              </a:solidFill>
              <a:latin typeface="Arial"/>
              <a:cs typeface="Arial"/>
            </a:rPr>
            <a:t>Fcrit = 3.88529. </a:t>
          </a:r>
          <a:r>
            <a:rPr lang="en-US" sz="1000" b="0" i="0" u="none" strike="noStrike" baseline="0">
              <a:solidFill>
                <a:srgbClr val="000000"/>
              </a:solidFill>
              <a:latin typeface="Arial"/>
              <a:cs typeface="Arial"/>
            </a:rPr>
            <a:t>The area under the tail of the </a:t>
          </a:r>
          <a:r>
            <a:rPr lang="en-US" sz="1000" b="1" i="0" u="none" strike="noStrike" baseline="0">
              <a:solidFill>
                <a:srgbClr val="000000"/>
              </a:solidFill>
              <a:latin typeface="Arial"/>
              <a:cs typeface="Arial"/>
            </a:rPr>
            <a:t>F </a:t>
          </a:r>
          <a:r>
            <a:rPr lang="en-US" sz="1000" b="0" i="0" u="none" strike="noStrike" baseline="0">
              <a:solidFill>
                <a:srgbClr val="000000"/>
              </a:solidFill>
              <a:latin typeface="Arial"/>
              <a:cs typeface="Arial"/>
            </a:rPr>
            <a:t>distribution to the right of 3.88529 is 0.05 or 5%. See the F distribution curve below for: df(2, 12).</a:t>
          </a: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a:p>
          <a:pPr rtl="0"/>
          <a:r>
            <a:rPr lang="en-US" sz="1100" b="1" i="0" baseline="0">
              <a:effectLst/>
              <a:latin typeface="+mn-lt"/>
              <a:ea typeface="+mn-ea"/>
              <a:cs typeface="+mn-cs"/>
            </a:rPr>
            <a:t>df1:</a:t>
          </a:r>
          <a:r>
            <a:rPr lang="en-US" sz="1100" b="0" i="0" baseline="0">
              <a:effectLst/>
              <a:latin typeface="+mn-lt"/>
              <a:ea typeface="+mn-ea"/>
              <a:cs typeface="+mn-cs"/>
            </a:rPr>
            <a:t> Degrees of freedom for treatments between groups, </a:t>
          </a:r>
          <a:r>
            <a:rPr lang="en-US" sz="1100" b="1" i="0" baseline="0">
              <a:effectLst/>
              <a:latin typeface="+mn-lt"/>
              <a:ea typeface="+mn-ea"/>
              <a:cs typeface="+mn-cs"/>
            </a:rPr>
            <a:t>k - 1 = 3 - 1 = 2.</a:t>
          </a:r>
          <a:endParaRPr lang="en-US" sz="1000">
            <a:effectLst/>
          </a:endParaRPr>
        </a:p>
        <a:p>
          <a:pPr rtl="0"/>
          <a:r>
            <a:rPr lang="en-US" sz="1100" b="1" i="0" baseline="0">
              <a:effectLst/>
              <a:latin typeface="+mn-lt"/>
              <a:ea typeface="+mn-ea"/>
              <a:cs typeface="+mn-cs"/>
            </a:rPr>
            <a:t>df2:</a:t>
          </a:r>
          <a:r>
            <a:rPr lang="en-US" sz="1100" b="0" i="0" baseline="0">
              <a:effectLst/>
              <a:latin typeface="+mn-lt"/>
              <a:ea typeface="+mn-ea"/>
              <a:cs typeface="+mn-cs"/>
            </a:rPr>
            <a:t> Degrees of freedom for error within groups, </a:t>
          </a:r>
          <a:r>
            <a:rPr lang="en-US" sz="1100" b="1" i="0" baseline="0">
              <a:effectLst/>
              <a:latin typeface="+mn-lt"/>
              <a:ea typeface="+mn-ea"/>
              <a:cs typeface="+mn-cs"/>
            </a:rPr>
            <a:t>n - k = 15 - 3 = 12.</a:t>
          </a:r>
          <a:endParaRPr lang="en-US" sz="1000">
            <a:effectLst/>
          </a:endParaRPr>
        </a:p>
        <a:p>
          <a:pPr rtl="0"/>
          <a:r>
            <a:rPr lang="en-US" sz="1100" b="0" i="0" baseline="0">
              <a:effectLst/>
              <a:latin typeface="+mn-lt"/>
              <a:ea typeface="+mn-ea"/>
              <a:cs typeface="+mn-cs"/>
            </a:rPr>
            <a:t>The</a:t>
          </a:r>
          <a:r>
            <a:rPr lang="en-US" sz="1100" b="1" i="0" baseline="0">
              <a:effectLst/>
              <a:latin typeface="+mn-lt"/>
              <a:ea typeface="+mn-ea"/>
              <a:cs typeface="+mn-cs"/>
            </a:rPr>
            <a:t> F</a:t>
          </a:r>
          <a:r>
            <a:rPr lang="en-US" sz="1100" b="0" i="0" baseline="0">
              <a:effectLst/>
              <a:latin typeface="+mn-lt"/>
              <a:ea typeface="+mn-ea"/>
              <a:cs typeface="+mn-cs"/>
            </a:rPr>
            <a:t> distribution curve for:</a:t>
          </a:r>
          <a:r>
            <a:rPr lang="en-US" sz="1100" b="1" i="0" baseline="0">
              <a:effectLst/>
              <a:latin typeface="+mn-lt"/>
              <a:ea typeface="+mn-ea"/>
              <a:cs typeface="+mn-cs"/>
            </a:rPr>
            <a:t> df(2, 12)</a:t>
          </a:r>
          <a:r>
            <a:rPr lang="en-US" sz="1100" b="0" i="0" baseline="0">
              <a:effectLst/>
              <a:latin typeface="+mn-lt"/>
              <a:ea typeface="+mn-ea"/>
              <a:cs typeface="+mn-cs"/>
            </a:rPr>
            <a:t> or </a:t>
          </a:r>
          <a:r>
            <a:rPr lang="en-US" sz="1100" b="1" i="0" baseline="0">
              <a:effectLst/>
              <a:latin typeface="+mn-lt"/>
              <a:ea typeface="+mn-ea"/>
              <a:cs typeface="+mn-cs"/>
            </a:rPr>
            <a:t>F</a:t>
          </a:r>
          <a:r>
            <a:rPr lang="en-US" sz="1100" b="1" i="0" baseline="-25000">
              <a:effectLst/>
              <a:latin typeface="+mn-lt"/>
              <a:ea typeface="+mn-ea"/>
              <a:cs typeface="+mn-cs"/>
            </a:rPr>
            <a:t>.05</a:t>
          </a:r>
          <a:r>
            <a:rPr lang="en-US" sz="1100" b="1" i="0" baseline="0">
              <a:effectLst/>
              <a:latin typeface="+mn-lt"/>
              <a:ea typeface="+mn-ea"/>
              <a:cs typeface="+mn-cs"/>
            </a:rPr>
            <a:t>(2, 12)</a:t>
          </a:r>
          <a:r>
            <a:rPr lang="en-US" sz="1100" b="0" i="0" baseline="0">
              <a:effectLst/>
              <a:latin typeface="+mn-lt"/>
              <a:ea typeface="+mn-ea"/>
              <a:cs typeface="+mn-cs"/>
            </a:rPr>
            <a:t> is shown above.</a:t>
          </a:r>
          <a:endParaRPr lang="en-US" sz="1000">
            <a:effectLst/>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1</xdr:col>
      <xdr:colOff>19050</xdr:colOff>
      <xdr:row>104</xdr:row>
      <xdr:rowOff>104775</xdr:rowOff>
    </xdr:from>
    <xdr:to>
      <xdr:col>6</xdr:col>
      <xdr:colOff>876300</xdr:colOff>
      <xdr:row>112</xdr:row>
      <xdr:rowOff>95250</xdr:rowOff>
    </xdr:to>
    <xdr:sp macro="" textlink="">
      <xdr:nvSpPr>
        <xdr:cNvPr id="7174" name="Text Box 6"/>
        <xdr:cNvSpPr txBox="1">
          <a:spLocks noChangeArrowheads="1"/>
        </xdr:cNvSpPr>
      </xdr:nvSpPr>
      <xdr:spPr bwMode="auto">
        <a:xfrm>
          <a:off x="523875" y="17097375"/>
          <a:ext cx="4857750" cy="12858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EXAMPLE: ONE-WAY ANOVA continued</a:t>
          </a:r>
        </a:p>
        <a:p>
          <a:pPr algn="l" rtl="0">
            <a:defRPr sz="1000"/>
          </a:pPr>
          <a:r>
            <a:rPr lang="en-US" sz="1000" b="0" i="0" u="none" strike="noStrike" baseline="0">
              <a:solidFill>
                <a:srgbClr val="000000"/>
              </a:solidFill>
              <a:latin typeface="Arial"/>
              <a:cs typeface="Arial"/>
            </a:rPr>
            <a:t>Five values of the </a:t>
          </a:r>
          <a:r>
            <a:rPr lang="en-US" sz="1000" b="1" i="0" u="none" strike="noStrike" baseline="0">
              <a:solidFill>
                <a:srgbClr val="000000"/>
              </a:solidFill>
              <a:latin typeface="Arial"/>
              <a:cs typeface="Arial"/>
            </a:rPr>
            <a:t>density</a:t>
          </a:r>
          <a:r>
            <a:rPr lang="en-US" sz="1000" b="0" i="0" u="none" strike="noStrike" baseline="0">
              <a:solidFill>
                <a:srgbClr val="000000"/>
              </a:solidFill>
              <a:latin typeface="Arial"/>
              <a:cs typeface="Arial"/>
            </a:rPr>
            <a:t> of a chemical, randomly selected, produced by each of 15 different companies was compared. The companies used 3 different processes temperatures listed under: Design 1, 2, and 3. Temperature is the </a:t>
          </a:r>
          <a:r>
            <a:rPr lang="en-US" sz="1000" b="1" i="0" u="none" strike="noStrike" baseline="0">
              <a:solidFill>
                <a:srgbClr val="000000"/>
              </a:solidFill>
              <a:latin typeface="Arial"/>
              <a:cs typeface="Arial"/>
            </a:rPr>
            <a:t>single factor</a:t>
          </a:r>
          <a:r>
            <a:rPr lang="en-US" sz="1000" b="0" i="0" u="none" strike="noStrike" baseline="0">
              <a:solidFill>
                <a:srgbClr val="000000"/>
              </a:solidFill>
              <a:latin typeface="Arial"/>
              <a:cs typeface="Arial"/>
            </a:rPr>
            <a:t> in the ANOVA experiment. The 5 densities in each of the 3 designs has been entered in the table above. Are the 3 average temperatures of the designs equal?</a:t>
          </a:r>
        </a:p>
        <a:p>
          <a:pPr algn="l" rtl="0">
            <a:defRPr sz="1000"/>
          </a:pPr>
          <a:endParaRPr lang="en-US" sz="1000" b="0" i="0" u="none" strike="noStrike" baseline="0">
            <a:solidFill>
              <a:srgbClr val="000000"/>
            </a:solidFill>
            <a:latin typeface="Arial"/>
            <a:cs typeface="Arial"/>
          </a:endParaRPr>
        </a:p>
        <a:p>
          <a:pPr algn="l" rtl="0">
            <a:defRPr sz="1000"/>
          </a:pPr>
          <a:r>
            <a:rPr lang="en-US" sz="1000" b="0" i="0" u="sng" strike="noStrike" baseline="0">
              <a:solidFill>
                <a:srgbClr val="000000"/>
              </a:solidFill>
              <a:latin typeface="Arial"/>
              <a:cs typeface="Arial"/>
            </a:rPr>
            <a:t>The null hypothesis is, Ho: Mu1 = Mu2 = Mu3 within a 95% probability.</a:t>
          </a:r>
        </a:p>
      </xdr:txBody>
    </xdr:sp>
    <xdr:clientData/>
  </xdr:twoCellAnchor>
  <xdr:twoCellAnchor editAs="oneCell">
    <xdr:from>
      <xdr:col>1</xdr:col>
      <xdr:colOff>266700</xdr:colOff>
      <xdr:row>153</xdr:row>
      <xdr:rowOff>47625</xdr:rowOff>
    </xdr:from>
    <xdr:to>
      <xdr:col>6</xdr:col>
      <xdr:colOff>161925</xdr:colOff>
      <xdr:row>169</xdr:row>
      <xdr:rowOff>123825</xdr:rowOff>
    </xdr:to>
    <xdr:pic>
      <xdr:nvPicPr>
        <xdr:cNvPr id="7205" name="Picture 7" descr="F-DISTRIBUTI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 y="25041225"/>
          <a:ext cx="3895725"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170</xdr:row>
      <xdr:rowOff>76200</xdr:rowOff>
    </xdr:from>
    <xdr:to>
      <xdr:col>7</xdr:col>
      <xdr:colOff>9525</xdr:colOff>
      <xdr:row>181</xdr:row>
      <xdr:rowOff>0</xdr:rowOff>
    </xdr:to>
    <xdr:sp macro="" textlink="">
      <xdr:nvSpPr>
        <xdr:cNvPr id="7176" name="Text Box 8"/>
        <xdr:cNvSpPr txBox="1">
          <a:spLocks noChangeArrowheads="1"/>
        </xdr:cNvSpPr>
      </xdr:nvSpPr>
      <xdr:spPr bwMode="auto">
        <a:xfrm>
          <a:off x="542925" y="27822525"/>
          <a:ext cx="4895850" cy="1704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a:effectLst/>
              <a:latin typeface="Arial" panose="020B0604020202020204" pitchFamily="34" charset="0"/>
              <a:ea typeface="+mn-ea"/>
              <a:cs typeface="Arial" panose="020B0604020202020204" pitchFamily="34" charset="0"/>
            </a:rPr>
            <a:t>NULL HYPOTHESIS  Ho</a:t>
          </a:r>
          <a:r>
            <a:rPr lang="en-US">
              <a:latin typeface="Arial" panose="020B0604020202020204" pitchFamily="34" charset="0"/>
              <a:cs typeface="Arial" panose="020B0604020202020204" pitchFamily="34" charset="0"/>
            </a:rPr>
            <a:t> </a:t>
          </a:r>
          <a:r>
            <a:rPr lang="en-US" sz="1000" b="1" i="0" u="none" strike="noStrike">
              <a:effectLst/>
              <a:latin typeface="Arial" panose="020B0604020202020204" pitchFamily="34" charset="0"/>
              <a:ea typeface="+mn-ea"/>
              <a:cs typeface="Arial" panose="020B0604020202020204" pitchFamily="34" charset="0"/>
            </a:rPr>
            <a:t>is the hypothesis that there is no significant </a:t>
          </a:r>
          <a:r>
            <a:rPr lang="en-US">
              <a:latin typeface="Arial" panose="020B0604020202020204" pitchFamily="34" charset="0"/>
              <a:cs typeface="Arial" panose="020B0604020202020204" pitchFamily="34" charset="0"/>
            </a:rPr>
            <a:t> </a:t>
          </a:r>
          <a:r>
            <a:rPr lang="en-US" sz="1000" b="1" i="0" u="none" strike="noStrike">
              <a:effectLst/>
              <a:latin typeface="Arial" panose="020B0604020202020204" pitchFamily="34" charset="0"/>
              <a:ea typeface="+mn-ea"/>
              <a:cs typeface="Arial" panose="020B0604020202020204" pitchFamily="34" charset="0"/>
            </a:rPr>
            <a:t>difference between specified populations.                                                                                             Failing to reject a null hypothesis means you don't have enough</a:t>
          </a:r>
          <a:r>
            <a:rPr lang="en-US">
              <a:latin typeface="Arial" panose="020B0604020202020204" pitchFamily="34" charset="0"/>
              <a:cs typeface="Arial" panose="020B0604020202020204" pitchFamily="34" charset="0"/>
            </a:rPr>
            <a:t> </a:t>
          </a:r>
          <a:r>
            <a:rPr lang="en-US" sz="1000" b="1" i="0" u="none" strike="noStrike">
              <a:effectLst/>
              <a:latin typeface="Arial" panose="020B0604020202020204" pitchFamily="34" charset="0"/>
              <a:ea typeface="+mn-ea"/>
              <a:cs typeface="Arial" panose="020B0604020202020204" pitchFamily="34" charset="0"/>
            </a:rPr>
            <a:t> evidence to reject its statement or prove it wrong. </a:t>
          </a:r>
          <a:r>
            <a:rPr lang="en-US">
              <a:latin typeface="Arial" panose="020B0604020202020204" pitchFamily="34" charset="0"/>
              <a:cs typeface="Arial" panose="020B0604020202020204" pitchFamily="34" charset="0"/>
            </a:rPr>
            <a:t> </a:t>
          </a:r>
          <a:r>
            <a:rPr lang="en-US" sz="1000" b="1" i="0" u="none" strike="noStrike">
              <a:effectLst/>
              <a:latin typeface="Arial" panose="020B0604020202020204" pitchFamily="34" charset="0"/>
              <a:ea typeface="+mn-ea"/>
              <a:cs typeface="Arial" panose="020B0604020202020204" pitchFamily="34" charset="0"/>
            </a:rPr>
            <a:t>The rejection rule is: reject null hypothesis if p- value is less than 0.05 , 0.01 or 0.1. </a:t>
          </a:r>
          <a:r>
            <a:rPr lang="en-US">
              <a:latin typeface="Arial" panose="020B0604020202020204" pitchFamily="34" charset="0"/>
              <a:cs typeface="Arial" panose="020B0604020202020204" pitchFamily="34" charset="0"/>
            </a:rPr>
            <a:t>                                                                              </a:t>
          </a:r>
          <a:r>
            <a:rPr lang="en-US" sz="1000" b="1" i="0" u="none" strike="noStrike">
              <a:effectLst/>
              <a:latin typeface="Arial" panose="020B0604020202020204" pitchFamily="34" charset="0"/>
              <a:ea typeface="+mn-ea"/>
              <a:cs typeface="Arial" panose="020B0604020202020204" pitchFamily="34" charset="0"/>
            </a:rPr>
            <a:t>If you reject the null hypothesis, that means the alternative hypothesis will be accepted.</a:t>
          </a:r>
          <a:r>
            <a:rPr lang="en-US">
              <a:latin typeface="Arial" panose="020B0604020202020204" pitchFamily="34" charset="0"/>
              <a:cs typeface="Arial" panose="020B0604020202020204" pitchFamily="34" charset="0"/>
            </a:rPr>
            <a:t>                                                                                                                   </a:t>
          </a:r>
          <a:r>
            <a:rPr lang="en-US" sz="1000" b="1" i="0" u="none" strike="noStrike">
              <a:effectLst/>
              <a:latin typeface="Arial" panose="020B0604020202020204" pitchFamily="34" charset="0"/>
              <a:ea typeface="+mn-ea"/>
              <a:cs typeface="Arial" panose="020B0604020202020204" pitchFamily="34" charset="0"/>
            </a:rPr>
            <a:t>ALTERNATIVE HYPOTHESIS  Ha</a:t>
          </a:r>
          <a:r>
            <a:rPr lang="en-US" b="1">
              <a:latin typeface="Arial" panose="020B0604020202020204" pitchFamily="34" charset="0"/>
              <a:cs typeface="Arial" panose="020B0604020202020204" pitchFamily="34" charset="0"/>
            </a:rPr>
            <a:t> </a:t>
          </a:r>
          <a:r>
            <a:rPr lang="en-US" sz="1000" b="1" i="0" u="none" strike="noStrike">
              <a:effectLst/>
              <a:latin typeface="Arial" panose="020B0604020202020204" pitchFamily="34" charset="0"/>
              <a:ea typeface="+mn-ea"/>
              <a:cs typeface="Arial" panose="020B0604020202020204" pitchFamily="34" charset="0"/>
            </a:rPr>
            <a:t>In case of two hypotheses, the statement assumed to be true is called</a:t>
          </a:r>
          <a:r>
            <a:rPr lang="en-US" b="1">
              <a:latin typeface="Arial" panose="020B0604020202020204" pitchFamily="34" charset="0"/>
              <a:cs typeface="Arial" panose="020B0604020202020204" pitchFamily="34" charset="0"/>
            </a:rPr>
            <a:t> </a:t>
          </a:r>
          <a:r>
            <a:rPr lang="en-US" sz="1000" b="1" i="0" u="none" strike="noStrike">
              <a:effectLst/>
              <a:latin typeface="Arial" panose="020B0604020202020204" pitchFamily="34" charset="0"/>
              <a:ea typeface="+mn-ea"/>
              <a:cs typeface="Arial" panose="020B0604020202020204" pitchFamily="34" charset="0"/>
            </a:rPr>
            <a:t> the null hypothesis (notation H0) and the contradictory statement is called </a:t>
          </a:r>
          <a:r>
            <a:rPr lang="en-US" b="1">
              <a:latin typeface="Arial" panose="020B0604020202020204" pitchFamily="34" charset="0"/>
              <a:cs typeface="Arial" panose="020B0604020202020204" pitchFamily="34" charset="0"/>
            </a:rPr>
            <a:t> </a:t>
          </a:r>
          <a:r>
            <a:rPr lang="en-US" sz="1000" b="1" i="0" u="none" strike="noStrike">
              <a:effectLst/>
              <a:latin typeface="Arial" panose="020B0604020202020204" pitchFamily="34" charset="0"/>
              <a:ea typeface="+mn-ea"/>
              <a:cs typeface="Arial" panose="020B0604020202020204" pitchFamily="34" charset="0"/>
            </a:rPr>
            <a:t>the alternate hypothesis (notation Ha).</a:t>
          </a:r>
          <a:r>
            <a:rPr lang="en-US" b="1">
              <a:latin typeface="Arial" panose="020B0604020202020204" pitchFamily="34" charset="0"/>
              <a:cs typeface="Arial" panose="020B0604020202020204" pitchFamily="34" charset="0"/>
            </a:rPr>
            <a:t> </a:t>
          </a:r>
          <a:endParaRPr lang="en-US" sz="1000" b="1"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1</xdr:col>
      <xdr:colOff>38100</xdr:colOff>
      <xdr:row>181</xdr:row>
      <xdr:rowOff>95250</xdr:rowOff>
    </xdr:from>
    <xdr:to>
      <xdr:col>3</xdr:col>
      <xdr:colOff>352425</xdr:colOff>
      <xdr:row>192</xdr:row>
      <xdr:rowOff>76200</xdr:rowOff>
    </xdr:to>
    <xdr:sp macro="" textlink="">
      <xdr:nvSpPr>
        <xdr:cNvPr id="7177" name="Text Box 9"/>
        <xdr:cNvSpPr txBox="1">
          <a:spLocks noChangeArrowheads="1"/>
        </xdr:cNvSpPr>
      </xdr:nvSpPr>
      <xdr:spPr bwMode="auto">
        <a:xfrm>
          <a:off x="542925" y="29622750"/>
          <a:ext cx="2247900" cy="1809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ONE-WAY ANOVA</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Use Excel's "One-Way ANOVA" to determine if the means of the three sets of data values are equal within a </a:t>
          </a:r>
          <a:r>
            <a:rPr lang="en-US" sz="1000" b="1" i="0" u="none" strike="noStrike" baseline="0">
              <a:solidFill>
                <a:srgbClr val="000000"/>
              </a:solidFill>
              <a:latin typeface="Arial"/>
              <a:cs typeface="Arial"/>
            </a:rPr>
            <a:t>5%</a:t>
          </a:r>
          <a:r>
            <a:rPr lang="en-US" sz="1000" b="0" i="0" u="none" strike="noStrike" baseline="0">
              <a:solidFill>
                <a:srgbClr val="000000"/>
              </a:solidFill>
              <a:latin typeface="Arial"/>
              <a:cs typeface="Arial"/>
            </a:rPr>
            <a:t> significance. Excel's, "Data Analysis" performs the calculations. Select the empty yellow cell below &gt; </a:t>
          </a:r>
          <a:r>
            <a:rPr lang="en-US" sz="1000" b="1" i="0" u="none" strike="noStrike" baseline="0">
              <a:solidFill>
                <a:srgbClr val="000000"/>
              </a:solidFill>
              <a:latin typeface="Arial"/>
              <a:cs typeface="Arial"/>
            </a:rPr>
            <a:t>Tools &gt; Data Analysis… &gt; ANOVA: Single Factor &gt; OK &gt; Input Range &gt; Select the green cells &gt; </a:t>
          </a:r>
          <a:r>
            <a:rPr lang="el-GR" sz="1000" b="1" i="0" u="none" strike="noStrike" baseline="0">
              <a:solidFill>
                <a:srgbClr val="000000"/>
              </a:solidFill>
              <a:latin typeface="Arial"/>
              <a:cs typeface="Arial"/>
            </a:rPr>
            <a:t>Θ </a:t>
          </a:r>
          <a:r>
            <a:rPr lang="en-US" sz="1000" b="1" i="0" u="none" strike="noStrike" baseline="0">
              <a:solidFill>
                <a:srgbClr val="000000"/>
              </a:solidFill>
              <a:latin typeface="Arial"/>
              <a:cs typeface="Arial"/>
            </a:rPr>
            <a:t>Output Range &gt; Select the yellow cell below &gt; OK</a:t>
          </a:r>
        </a:p>
      </xdr:txBody>
    </xdr:sp>
    <xdr:clientData/>
  </xdr:twoCellAnchor>
  <xdr:twoCellAnchor>
    <xdr:from>
      <xdr:col>0</xdr:col>
      <xdr:colOff>495300</xdr:colOff>
      <xdr:row>193</xdr:row>
      <xdr:rowOff>19050</xdr:rowOff>
    </xdr:from>
    <xdr:to>
      <xdr:col>6</xdr:col>
      <xdr:colOff>847725</xdr:colOff>
      <xdr:row>199</xdr:row>
      <xdr:rowOff>152400</xdr:rowOff>
    </xdr:to>
    <xdr:sp macro="" textlink="">
      <xdr:nvSpPr>
        <xdr:cNvPr id="7178" name="Text Box 10"/>
        <xdr:cNvSpPr txBox="1">
          <a:spLocks noChangeArrowheads="1"/>
        </xdr:cNvSpPr>
      </xdr:nvSpPr>
      <xdr:spPr bwMode="auto">
        <a:xfrm>
          <a:off x="495300" y="31499175"/>
          <a:ext cx="4648200" cy="1104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FF0000"/>
              </a:solidFill>
              <a:latin typeface="Arial"/>
              <a:cs typeface="Arial"/>
            </a:rPr>
            <a:t>PROBLEM:</a:t>
          </a:r>
          <a:r>
            <a:rPr lang="en-US" sz="1000" b="1" i="0" u="none" strike="noStrike" baseline="0">
              <a:solidFill>
                <a:srgbClr val="000000"/>
              </a:solidFill>
              <a:latin typeface="Arial"/>
              <a:cs typeface="Arial"/>
            </a:rPr>
            <a:t> ONE-WAY ANOVA </a:t>
          </a:r>
        </a:p>
        <a:p>
          <a:pPr algn="l" rtl="0">
            <a:defRPr sz="1000"/>
          </a:pPr>
          <a:r>
            <a:rPr lang="en-US" sz="1000" b="0" i="0" u="none" strike="noStrike" baseline="0">
              <a:solidFill>
                <a:srgbClr val="000000"/>
              </a:solidFill>
              <a:latin typeface="Arial"/>
              <a:cs typeface="Arial"/>
            </a:rPr>
            <a:t>Type 5 process values for each of 3 different processes listed under: Design 1, 2, and 3 above. Use Excel's </a:t>
          </a:r>
          <a:r>
            <a:rPr lang="en-US" sz="1000" b="1" i="0" u="none" strike="noStrike" baseline="0">
              <a:solidFill>
                <a:srgbClr val="000000"/>
              </a:solidFill>
              <a:latin typeface="Arial"/>
              <a:cs typeface="Arial"/>
            </a:rPr>
            <a:t>single factor</a:t>
          </a:r>
          <a:r>
            <a:rPr lang="en-US" sz="1000" b="0" i="0" u="none" strike="noStrike" baseline="0">
              <a:solidFill>
                <a:srgbClr val="000000"/>
              </a:solidFill>
              <a:latin typeface="Arial"/>
              <a:cs typeface="Arial"/>
            </a:rPr>
            <a:t> ANOVA to determine if the 3 average values of the designs are equal?</a:t>
          </a:r>
        </a:p>
        <a:p>
          <a:pPr algn="l" rtl="0">
            <a:defRPr sz="1000"/>
          </a:pPr>
          <a:endParaRPr lang="en-US" sz="1000" b="0" i="0" u="none" strike="noStrike" baseline="0">
            <a:solidFill>
              <a:srgbClr val="000000"/>
            </a:solidFill>
            <a:latin typeface="Arial"/>
            <a:cs typeface="Arial"/>
          </a:endParaRPr>
        </a:p>
        <a:p>
          <a:pPr algn="l" rtl="0">
            <a:defRPr sz="1000"/>
          </a:pPr>
          <a:r>
            <a:rPr lang="en-US" sz="1000" b="0" i="0" u="sng" strike="noStrike" baseline="0">
              <a:solidFill>
                <a:srgbClr val="000000"/>
              </a:solidFill>
              <a:latin typeface="Arial"/>
              <a:cs typeface="Arial"/>
            </a:rPr>
            <a:t>The null hypothesis is, Ho: Mu1 = Mu2 = Mu3 within a 95% probability.</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142875</xdr:colOff>
      <xdr:row>4</xdr:row>
      <xdr:rowOff>57150</xdr:rowOff>
    </xdr:from>
    <xdr:to>
      <xdr:col>6</xdr:col>
      <xdr:colOff>409575</xdr:colOff>
      <xdr:row>24</xdr:row>
      <xdr:rowOff>123825</xdr:rowOff>
    </xdr:to>
    <xdr:graphicFrame macro="">
      <xdr:nvGraphicFramePr>
        <xdr:cNvPr id="51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600075</xdr:colOff>
      <xdr:row>27</xdr:row>
      <xdr:rowOff>38100</xdr:rowOff>
    </xdr:from>
    <xdr:to>
      <xdr:col>8</xdr:col>
      <xdr:colOff>9525</xdr:colOff>
      <xdr:row>47</xdr:row>
      <xdr:rowOff>152400</xdr:rowOff>
    </xdr:to>
    <xdr:sp macro="" textlink="">
      <xdr:nvSpPr>
        <xdr:cNvPr id="5122" name="Text Box 2"/>
        <xdr:cNvSpPr txBox="1">
          <a:spLocks noChangeArrowheads="1"/>
        </xdr:cNvSpPr>
      </xdr:nvSpPr>
      <xdr:spPr bwMode="auto">
        <a:xfrm>
          <a:off x="600075" y="4667250"/>
          <a:ext cx="4238625" cy="33528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EXAMPLE: Process Pressure VS Temperature </a:t>
          </a:r>
        </a:p>
        <a:p>
          <a:pPr algn="l" rtl="0">
            <a:defRPr sz="1000"/>
          </a:pPr>
          <a:endParaRPr lang="en-US" sz="1000" b="1"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Measured values of: pressure and corresponding temperature in a chemical process were plotted above.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 "best-fit" straight line was drawn through the plotted points on the graph.</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There is seen to be a </a:t>
          </a:r>
          <a:r>
            <a:rPr lang="en-US" sz="1000" b="1" i="0" u="none" strike="noStrike" baseline="0">
              <a:solidFill>
                <a:srgbClr val="000000"/>
              </a:solidFill>
              <a:latin typeface="Arial"/>
              <a:cs typeface="Arial"/>
            </a:rPr>
            <a:t>correlation</a:t>
          </a:r>
          <a:r>
            <a:rPr lang="en-US" sz="1000" b="0" i="0" u="none" strike="noStrike" baseline="0">
              <a:solidFill>
                <a:srgbClr val="000000"/>
              </a:solidFill>
              <a:latin typeface="Arial"/>
              <a:cs typeface="Arial"/>
            </a:rPr>
            <a:t> between pressure and temperature in this manufacturing process. Remember, </a:t>
          </a:r>
          <a:r>
            <a:rPr lang="en-US" sz="1000" b="0" i="0" u="sng" strike="noStrike" baseline="0">
              <a:solidFill>
                <a:srgbClr val="000000"/>
              </a:solidFill>
              <a:latin typeface="Arial"/>
              <a:cs typeface="Arial"/>
            </a:rPr>
            <a:t>correlation is not always cause</a:t>
          </a:r>
          <a:r>
            <a:rPr lang="en-US" sz="1000" b="0" i="0" u="none" strike="noStrike" baseline="0">
              <a:solidFill>
                <a:srgbClr val="000000"/>
              </a:solidFill>
              <a:latin typeface="Arial"/>
              <a:cs typeface="Arial"/>
            </a:rPr>
            <a:t>.</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Least Squares Straight Line Equation</a:t>
          </a:r>
        </a:p>
        <a:p>
          <a:pPr algn="l" rtl="0">
            <a:defRPr sz="1000"/>
          </a:pPr>
          <a:endParaRPr lang="en-US" sz="1000" b="1"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general equation for a straight line is:   </a:t>
          </a:r>
          <a:r>
            <a:rPr lang="en-US" sz="1000" b="1" i="0" u="none" strike="noStrike" baseline="0">
              <a:solidFill>
                <a:srgbClr val="000000"/>
              </a:solidFill>
              <a:latin typeface="Arial"/>
              <a:cs typeface="Arial"/>
            </a:rPr>
            <a:t>y = a*x + b</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x</a:t>
          </a:r>
          <a:r>
            <a:rPr lang="en-US" sz="1000" b="0" i="0" u="none" strike="noStrike" baseline="0">
              <a:solidFill>
                <a:srgbClr val="000000"/>
              </a:solidFill>
              <a:latin typeface="Arial"/>
              <a:cs typeface="Arial"/>
            </a:rPr>
            <a:t> values are plotted horizontally and corresponding </a:t>
          </a:r>
          <a:r>
            <a:rPr lang="en-US" sz="1000" b="1" i="0" u="none" strike="noStrike" baseline="0">
              <a:solidFill>
                <a:srgbClr val="000000"/>
              </a:solidFill>
              <a:latin typeface="Arial"/>
              <a:cs typeface="Arial"/>
            </a:rPr>
            <a:t>y's</a:t>
          </a:r>
          <a:r>
            <a:rPr lang="en-US" sz="1000" b="0" i="0" u="none" strike="noStrike" baseline="0">
              <a:solidFill>
                <a:srgbClr val="000000"/>
              </a:solidFill>
              <a:latin typeface="Arial"/>
              <a:cs typeface="Arial"/>
            </a:rPr>
            <a:t> vertically.</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a</a:t>
          </a:r>
          <a:r>
            <a:rPr lang="en-US" sz="1000" b="0" i="0" u="none" strike="noStrike" baseline="0">
              <a:solidFill>
                <a:srgbClr val="000000"/>
              </a:solidFill>
              <a:latin typeface="Arial"/>
              <a:cs typeface="Arial"/>
            </a:rPr>
            <a:t> is the slope of the line and </a:t>
          </a:r>
          <a:r>
            <a:rPr lang="en-US" sz="1000" b="1" i="0" u="none" strike="noStrike" baseline="0">
              <a:solidFill>
                <a:srgbClr val="000000"/>
              </a:solidFill>
              <a:latin typeface="Arial"/>
              <a:cs typeface="Arial"/>
            </a:rPr>
            <a:t>b = y at x =0</a:t>
          </a:r>
          <a:r>
            <a:rPr lang="en-US" sz="1000" b="0" i="0" u="none" strike="noStrike" baseline="0">
              <a:solidFill>
                <a:srgbClr val="000000"/>
              </a:solidFill>
              <a:latin typeface="Arial"/>
              <a:cs typeface="Arial"/>
            </a:rPr>
            <a: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best fit line through a set of </a:t>
          </a:r>
          <a:r>
            <a:rPr lang="en-US" sz="1000" b="1" i="0" u="none" strike="noStrike" baseline="0">
              <a:solidFill>
                <a:srgbClr val="000000"/>
              </a:solidFill>
              <a:latin typeface="Arial"/>
              <a:cs typeface="Arial"/>
            </a:rPr>
            <a:t>x</a:t>
          </a:r>
          <a:r>
            <a:rPr lang="en-US" sz="1000" b="0" i="0" u="none" strike="noStrike" baseline="0">
              <a:solidFill>
                <a:srgbClr val="000000"/>
              </a:solidFill>
              <a:latin typeface="Arial"/>
              <a:cs typeface="Arial"/>
            </a:rPr>
            <a:t> and </a:t>
          </a:r>
          <a:r>
            <a:rPr lang="en-US" sz="1000" b="1" i="0" u="none" strike="noStrike" baseline="0">
              <a:solidFill>
                <a:srgbClr val="000000"/>
              </a:solidFill>
              <a:latin typeface="Arial"/>
              <a:cs typeface="Arial"/>
            </a:rPr>
            <a:t>y</a:t>
          </a:r>
          <a:r>
            <a:rPr lang="en-US" sz="1000" b="0" i="0" u="none" strike="noStrike" baseline="0">
              <a:solidFill>
                <a:srgbClr val="000000"/>
              </a:solidFill>
              <a:latin typeface="Arial"/>
              <a:cs typeface="Arial"/>
            </a:rPr>
            <a:t> values is obtained by the, "Linear Regression Least Squares" method.</a:t>
          </a: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1</xdr:col>
      <xdr:colOff>0</xdr:colOff>
      <xdr:row>52</xdr:row>
      <xdr:rowOff>9525</xdr:rowOff>
    </xdr:from>
    <xdr:to>
      <xdr:col>8</xdr:col>
      <xdr:colOff>9525</xdr:colOff>
      <xdr:row>57</xdr:row>
      <xdr:rowOff>0</xdr:rowOff>
    </xdr:to>
    <xdr:sp macro="" textlink="">
      <xdr:nvSpPr>
        <xdr:cNvPr id="5123" name="Text Box 3"/>
        <xdr:cNvSpPr txBox="1">
          <a:spLocks noChangeArrowheads="1"/>
        </xdr:cNvSpPr>
      </xdr:nvSpPr>
      <xdr:spPr bwMode="auto">
        <a:xfrm>
          <a:off x="609600" y="8686800"/>
          <a:ext cx="4229100" cy="8001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Regression Analysis</a:t>
          </a:r>
        </a:p>
        <a:p>
          <a:pPr algn="l" rtl="0">
            <a:defRPr sz="1000"/>
          </a:pPr>
          <a:endParaRPr lang="en-US" sz="1000" b="1"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"Least Squares Straight Line Equation Method" is used to obtain the best-fit straight line equation through a set of </a:t>
          </a:r>
          <a:r>
            <a:rPr lang="en-US" sz="1000" b="1" i="0" u="none" strike="noStrike" baseline="0">
              <a:solidFill>
                <a:srgbClr val="000000"/>
              </a:solidFill>
              <a:latin typeface="Arial"/>
              <a:cs typeface="Arial"/>
            </a:rPr>
            <a:t>x</a:t>
          </a:r>
          <a:r>
            <a:rPr lang="en-US" sz="1000" b="0" i="0" u="none" strike="noStrike" baseline="0">
              <a:solidFill>
                <a:srgbClr val="000000"/>
              </a:solidFill>
              <a:latin typeface="Arial"/>
              <a:cs typeface="Arial"/>
            </a:rPr>
            <a:t> and </a:t>
          </a:r>
          <a:r>
            <a:rPr lang="en-US" sz="1000" b="1" i="0" u="none" strike="noStrike" baseline="0">
              <a:solidFill>
                <a:srgbClr val="000000"/>
              </a:solidFill>
              <a:latin typeface="Arial"/>
              <a:cs typeface="Arial"/>
            </a:rPr>
            <a:t>y</a:t>
          </a:r>
          <a:r>
            <a:rPr lang="en-US" sz="1000" b="0" i="0" u="none" strike="noStrike" baseline="0">
              <a:solidFill>
                <a:srgbClr val="000000"/>
              </a:solidFill>
              <a:latin typeface="Arial"/>
              <a:cs typeface="Arial"/>
            </a:rPr>
            <a:t> data points. </a:t>
          </a: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1</xdr:col>
      <xdr:colOff>28575</xdr:colOff>
      <xdr:row>75</xdr:row>
      <xdr:rowOff>95250</xdr:rowOff>
    </xdr:from>
    <xdr:to>
      <xdr:col>7</xdr:col>
      <xdr:colOff>609600</xdr:colOff>
      <xdr:row>98</xdr:row>
      <xdr:rowOff>85725</xdr:rowOff>
    </xdr:to>
    <xdr:sp macro="" textlink="">
      <xdr:nvSpPr>
        <xdr:cNvPr id="5125" name="Text Box 5"/>
        <xdr:cNvSpPr txBox="1">
          <a:spLocks noChangeArrowheads="1"/>
        </xdr:cNvSpPr>
      </xdr:nvSpPr>
      <xdr:spPr bwMode="auto">
        <a:xfrm>
          <a:off x="638175" y="12496800"/>
          <a:ext cx="4181475" cy="3714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The difference between the y-value of a plotted point and the corresponding y-value of the straight line graph is </a:t>
          </a:r>
          <a:r>
            <a:rPr lang="en-US" sz="1000" b="1" i="0" u="none" strike="noStrike" baseline="0">
              <a:solidFill>
                <a:srgbClr val="000000"/>
              </a:solidFill>
              <a:latin typeface="Arial"/>
              <a:cs typeface="Arial"/>
            </a:rPr>
            <a:t>r</a:t>
          </a:r>
          <a:r>
            <a:rPr lang="en-US" sz="1000" b="1" i="0" u="none" strike="noStrike" baseline="-25000">
              <a:solidFill>
                <a:srgbClr val="000000"/>
              </a:solidFill>
              <a:latin typeface="Arial"/>
              <a:cs typeface="Arial"/>
            </a:rPr>
            <a:t>n </a:t>
          </a:r>
          <a:r>
            <a:rPr lang="en-US" sz="1000" b="0" i="0" u="none" strike="noStrike" baseline="0">
              <a:solidFill>
                <a:srgbClr val="000000"/>
              </a:solidFill>
              <a:latin typeface="Arial"/>
              <a:cs typeface="Arial"/>
            </a:rPr>
            <a:t>for </a:t>
          </a:r>
          <a:r>
            <a:rPr lang="en-US" sz="1000" b="1" i="0" u="none" strike="noStrike" baseline="0">
              <a:solidFill>
                <a:srgbClr val="000000"/>
              </a:solidFill>
              <a:latin typeface="Arial"/>
              <a:cs typeface="Arial"/>
            </a:rPr>
            <a:t>n</a:t>
          </a:r>
          <a:r>
            <a:rPr lang="en-US" sz="1000" b="0" i="0" u="none" strike="noStrike" baseline="0">
              <a:solidFill>
                <a:srgbClr val="000000"/>
              </a:solidFill>
              <a:latin typeface="Arial"/>
              <a:cs typeface="Arial"/>
            </a:rPr>
            <a:t> plotted points.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Least Squares or Regression Analysis refers to the location and slope of the straight line that gives the lowest value for the sum of the squares of </a:t>
          </a:r>
          <a:r>
            <a:rPr lang="en-US" sz="1000" b="1" i="0" u="none" strike="noStrike" baseline="0">
              <a:solidFill>
                <a:srgbClr val="000000"/>
              </a:solidFill>
              <a:latin typeface="Arial"/>
              <a:cs typeface="Arial"/>
            </a:rPr>
            <a:t>r</a:t>
          </a:r>
          <a:r>
            <a:rPr lang="en-US" sz="1000" b="1" i="0" u="none" strike="noStrike" baseline="-25000">
              <a:solidFill>
                <a:srgbClr val="000000"/>
              </a:solidFill>
              <a:latin typeface="Arial"/>
              <a:cs typeface="Arial"/>
            </a:rPr>
            <a:t>n.</a:t>
          </a: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                             </a:t>
          </a:r>
          <a:r>
            <a:rPr lang="el-GR" sz="1000" b="1" i="0" u="none" strike="noStrike" baseline="0">
              <a:solidFill>
                <a:srgbClr val="000000"/>
              </a:solidFill>
              <a:latin typeface="Arial"/>
              <a:cs typeface="Arial"/>
            </a:rPr>
            <a:t>Σ </a:t>
          </a:r>
          <a:r>
            <a:rPr lang="en-US" sz="1000" b="1" i="0" u="none" strike="noStrike" baseline="0">
              <a:solidFill>
                <a:srgbClr val="000000"/>
              </a:solidFill>
              <a:latin typeface="Arial"/>
              <a:cs typeface="Arial"/>
            </a:rPr>
            <a:t>r</a:t>
          </a:r>
          <a:r>
            <a:rPr lang="en-US" sz="1000" b="1" i="0" u="none" strike="noStrike" baseline="-25000">
              <a:solidFill>
                <a:srgbClr val="000000"/>
              </a:solidFill>
              <a:latin typeface="Arial"/>
              <a:cs typeface="Arial"/>
            </a:rPr>
            <a:t>n</a:t>
          </a:r>
          <a:r>
            <a:rPr lang="en-US" sz="1000" b="1" i="0" u="none" strike="noStrike" baseline="30000">
              <a:solidFill>
                <a:srgbClr val="000000"/>
              </a:solidFill>
              <a:latin typeface="Arial"/>
              <a:cs typeface="Arial"/>
            </a:rPr>
            <a:t>2</a:t>
          </a:r>
          <a:r>
            <a:rPr lang="en-US" sz="1000" b="1" i="0" u="none" strike="noStrike" baseline="0">
              <a:solidFill>
                <a:srgbClr val="000000"/>
              </a:solidFill>
              <a:latin typeface="Arial"/>
              <a:cs typeface="Arial"/>
            </a:rPr>
            <a:t> = Minimum</a:t>
          </a:r>
        </a:p>
        <a:p>
          <a:pPr algn="l" rtl="0">
            <a:defRPr sz="1000"/>
          </a:pPr>
          <a:endParaRPr lang="en-US" sz="1000" b="1"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Excel's "Trend line" performs the regression analysis automatically, prints the best fit straight line equation, and plots the graph. In addition Excel calculates the linear correlation coefficient, </a:t>
          </a:r>
          <a:r>
            <a:rPr lang="en-US" sz="1000" b="1" i="0" u="none" strike="noStrike" baseline="0">
              <a:solidFill>
                <a:srgbClr val="000000"/>
              </a:solidFill>
              <a:latin typeface="Arial"/>
              <a:cs typeface="Arial"/>
            </a:rPr>
            <a:t>R</a:t>
          </a:r>
          <a:r>
            <a:rPr lang="en-US" sz="1000" b="0" i="0" u="none" strike="noStrike" baseline="0">
              <a:solidFill>
                <a:srgbClr val="000000"/>
              </a:solidFill>
              <a:latin typeface="Arial"/>
              <a:cs typeface="Arial"/>
            </a:rPr>
            <a:t> which is a measure of the probability of the correlation between process variables </a:t>
          </a:r>
          <a:r>
            <a:rPr lang="en-US" sz="1000" b="1" i="0" u="none" strike="noStrike" baseline="0">
              <a:solidFill>
                <a:srgbClr val="000000"/>
              </a:solidFill>
              <a:latin typeface="Arial"/>
              <a:cs typeface="Arial"/>
            </a:rPr>
            <a:t>x</a:t>
          </a:r>
          <a:r>
            <a:rPr lang="en-US" sz="1000" b="0" i="0" u="none" strike="noStrike" baseline="0">
              <a:solidFill>
                <a:srgbClr val="000000"/>
              </a:solidFill>
              <a:latin typeface="Arial"/>
              <a:cs typeface="Arial"/>
            </a:rPr>
            <a:t> and </a:t>
          </a:r>
          <a:r>
            <a:rPr lang="en-US" sz="1000" b="1" i="0" u="none" strike="noStrike" baseline="0">
              <a:solidFill>
                <a:srgbClr val="000000"/>
              </a:solidFill>
              <a:latin typeface="Arial"/>
              <a:cs typeface="Arial"/>
            </a:rPr>
            <a:t>y</a:t>
          </a:r>
          <a:r>
            <a:rPr lang="en-US" sz="1000" b="0" i="0" u="none" strike="noStrike" baseline="0">
              <a:solidFill>
                <a:srgbClr val="000000"/>
              </a:solidFill>
              <a:latin typeface="Arial"/>
              <a:cs typeface="Arial"/>
            </a:rPr>
            <a: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n plotted points are at x</a:t>
          </a:r>
          <a:r>
            <a:rPr lang="en-US" sz="1000" b="0" i="0" u="none" strike="noStrike" baseline="-25000">
              <a:solidFill>
                <a:srgbClr val="000000"/>
              </a:solidFill>
              <a:latin typeface="Arial"/>
              <a:cs typeface="Arial"/>
            </a:rPr>
            <a:t>i</a:t>
          </a:r>
          <a:r>
            <a:rPr lang="en-US" sz="1000" b="0" i="0" u="none" strike="noStrike" baseline="0">
              <a:solidFill>
                <a:srgbClr val="000000"/>
              </a:solidFill>
              <a:latin typeface="Arial"/>
              <a:cs typeface="Arial"/>
            </a:rPr>
            <a:t> and y</a:t>
          </a:r>
          <a:r>
            <a:rPr lang="en-US" sz="1000" b="0" i="0" u="none" strike="noStrike" baseline="-25000">
              <a:solidFill>
                <a:srgbClr val="000000"/>
              </a:solidFill>
              <a:latin typeface="Arial"/>
              <a:cs typeface="Arial"/>
            </a:rPr>
            <a:t>i</a:t>
          </a:r>
          <a:r>
            <a:rPr lang="en-US" sz="1000" b="0" i="0" u="none" strike="noStrike" baseline="0">
              <a:solidFill>
                <a:srgbClr val="000000"/>
              </a:solidFill>
              <a:latin typeface="Arial"/>
              <a:cs typeface="Arial"/>
            </a:rPr>
            <a:t>.</a:t>
          </a:r>
        </a:p>
        <a:p>
          <a:pPr algn="l" rtl="0">
            <a:defRPr sz="1000"/>
          </a:pPr>
          <a:r>
            <a:rPr lang="en-US" sz="1000" b="0" i="0" u="none" strike="noStrike" baseline="0">
              <a:solidFill>
                <a:srgbClr val="000000"/>
              </a:solidFill>
              <a:latin typeface="Arial"/>
              <a:cs typeface="Arial"/>
            </a:rPr>
            <a:t>                                Sxy = </a:t>
          </a:r>
          <a:r>
            <a:rPr lang="el-GR" sz="1000" b="0" i="0" u="none" strike="noStrike" baseline="0">
              <a:solidFill>
                <a:srgbClr val="000000"/>
              </a:solidFill>
              <a:latin typeface="Arial"/>
              <a:cs typeface="Arial"/>
            </a:rPr>
            <a:t>Σ </a:t>
          </a:r>
          <a:r>
            <a:rPr lang="en-US" sz="1000" b="0" i="0" u="none" strike="noStrike" baseline="0">
              <a:solidFill>
                <a:srgbClr val="000000"/>
              </a:solidFill>
              <a:latin typeface="Arial"/>
              <a:cs typeface="Arial"/>
            </a:rPr>
            <a:t>x</a:t>
          </a:r>
          <a:r>
            <a:rPr lang="en-US" sz="1000" b="0" i="0" u="none" strike="noStrike" baseline="-25000">
              <a:solidFill>
                <a:srgbClr val="000000"/>
              </a:solidFill>
              <a:latin typeface="Arial"/>
              <a:cs typeface="Arial"/>
            </a:rPr>
            <a:t>i</a:t>
          </a:r>
          <a:r>
            <a:rPr lang="en-US" sz="1000" b="0" i="0" u="none" strike="noStrike" baseline="0">
              <a:solidFill>
                <a:srgbClr val="000000"/>
              </a:solidFill>
              <a:latin typeface="Arial"/>
              <a:cs typeface="Arial"/>
            </a:rPr>
            <a:t> * y</a:t>
          </a:r>
          <a:r>
            <a:rPr lang="en-US" sz="1000" b="0" i="0" u="none" strike="noStrike" baseline="-25000">
              <a:solidFill>
                <a:srgbClr val="000000"/>
              </a:solidFill>
              <a:latin typeface="Arial"/>
              <a:cs typeface="Arial"/>
            </a:rPr>
            <a:t>i</a:t>
          </a:r>
        </a:p>
        <a:p>
          <a:pPr algn="l" rtl="0">
            <a:defRPr sz="1000"/>
          </a:pPr>
          <a:r>
            <a:rPr lang="en-US" sz="1000" b="0" i="0" u="none" strike="noStrike" baseline="-25000">
              <a:solidFill>
                <a:srgbClr val="000000"/>
              </a:solidFill>
              <a:latin typeface="Arial"/>
              <a:cs typeface="Arial"/>
            </a:rPr>
            <a:t>                                                </a:t>
          </a:r>
          <a:r>
            <a:rPr lang="en-US" sz="1000" b="0" i="0" u="none" strike="noStrike" baseline="0">
              <a:solidFill>
                <a:srgbClr val="000000"/>
              </a:solidFill>
              <a:latin typeface="Arial"/>
              <a:cs typeface="Arial"/>
            </a:rPr>
            <a:t>Sxx = </a:t>
          </a:r>
          <a:r>
            <a:rPr lang="el-GR" sz="1000" b="0" i="0" u="none" strike="noStrike" baseline="0">
              <a:solidFill>
                <a:srgbClr val="000000"/>
              </a:solidFill>
              <a:latin typeface="Arial"/>
              <a:cs typeface="Arial"/>
            </a:rPr>
            <a:t>Σ </a:t>
          </a:r>
          <a:r>
            <a:rPr lang="en-US" sz="1000" b="0" i="0" u="none" strike="noStrike" baseline="0">
              <a:solidFill>
                <a:srgbClr val="000000"/>
              </a:solidFill>
              <a:latin typeface="Arial"/>
              <a:cs typeface="Arial"/>
            </a:rPr>
            <a:t>x</a:t>
          </a:r>
          <a:r>
            <a:rPr lang="en-US" sz="1000" b="0" i="0" u="none" strike="noStrike" baseline="-25000">
              <a:solidFill>
                <a:srgbClr val="000000"/>
              </a:solidFill>
              <a:latin typeface="Arial"/>
              <a:cs typeface="Arial"/>
            </a:rPr>
            <a:t>i</a:t>
          </a:r>
          <a:r>
            <a:rPr lang="en-US" sz="1000" b="0" i="0" u="none" strike="noStrike" baseline="30000">
              <a:solidFill>
                <a:srgbClr val="000000"/>
              </a:solidFill>
              <a:latin typeface="Arial"/>
              <a:cs typeface="Arial"/>
            </a:rPr>
            <a:t>2</a:t>
          </a:r>
          <a:r>
            <a:rPr lang="en-US" sz="1000" b="0" i="0" u="none" strike="noStrike" baseline="0">
              <a:solidFill>
                <a:srgbClr val="000000"/>
              </a:solidFill>
              <a:latin typeface="Arial"/>
              <a:cs typeface="Arial"/>
            </a:rPr>
            <a:t> - (</a:t>
          </a:r>
          <a:r>
            <a:rPr lang="el-GR" sz="1000" b="0" i="0" u="none" strike="noStrike" baseline="0">
              <a:solidFill>
                <a:srgbClr val="000000"/>
              </a:solidFill>
              <a:latin typeface="Arial"/>
              <a:cs typeface="Arial"/>
            </a:rPr>
            <a:t>Σ </a:t>
          </a:r>
          <a:r>
            <a:rPr lang="en-US" sz="1000" b="0" i="0" u="none" strike="noStrike" baseline="0">
              <a:solidFill>
                <a:srgbClr val="000000"/>
              </a:solidFill>
              <a:latin typeface="Arial"/>
              <a:cs typeface="Arial"/>
            </a:rPr>
            <a:t>x</a:t>
          </a:r>
          <a:r>
            <a:rPr lang="en-US" sz="1000" b="0" i="0" u="none" strike="noStrike" baseline="-25000">
              <a:solidFill>
                <a:srgbClr val="000000"/>
              </a:solidFill>
              <a:latin typeface="Arial"/>
              <a:cs typeface="Arial"/>
            </a:rPr>
            <a:t>i </a:t>
          </a:r>
          <a:r>
            <a:rPr lang="en-US" sz="1000" b="0" i="0" u="none" strike="noStrike" baseline="0">
              <a:solidFill>
                <a:srgbClr val="000000"/>
              </a:solidFill>
              <a:latin typeface="Arial"/>
              <a:cs typeface="Arial"/>
            </a:rPr>
            <a:t>) </a:t>
          </a:r>
          <a:r>
            <a:rPr lang="en-US" sz="1000" b="0" i="0" u="none" strike="noStrike" baseline="30000">
              <a:solidFill>
                <a:srgbClr val="000000"/>
              </a:solidFill>
              <a:latin typeface="Arial"/>
              <a:cs typeface="Arial"/>
            </a:rPr>
            <a:t>2</a:t>
          </a:r>
          <a:r>
            <a:rPr lang="en-US" sz="1000" b="0" i="0" u="none" strike="noStrike" baseline="0">
              <a:solidFill>
                <a:srgbClr val="000000"/>
              </a:solidFill>
              <a:latin typeface="Arial"/>
              <a:cs typeface="Arial"/>
            </a:rPr>
            <a:t> / n</a:t>
          </a:r>
        </a:p>
        <a:p>
          <a:pPr algn="l" rtl="0">
            <a:defRPr sz="1000"/>
          </a:pPr>
          <a:r>
            <a:rPr lang="en-US" sz="1000" b="0" i="0" u="none" strike="noStrike" baseline="0">
              <a:solidFill>
                <a:srgbClr val="000000"/>
              </a:solidFill>
              <a:latin typeface="Arial"/>
              <a:cs typeface="Arial"/>
            </a:rPr>
            <a:t>                                Syy = </a:t>
          </a:r>
          <a:r>
            <a:rPr lang="el-GR" sz="1000" b="0" i="0" u="none" strike="noStrike" baseline="0">
              <a:solidFill>
                <a:srgbClr val="000000"/>
              </a:solidFill>
              <a:latin typeface="Arial"/>
              <a:cs typeface="Arial"/>
            </a:rPr>
            <a:t>Σ </a:t>
          </a:r>
          <a:r>
            <a:rPr lang="en-US" sz="1000" b="0" i="0" u="none" strike="noStrike" baseline="0">
              <a:solidFill>
                <a:srgbClr val="000000"/>
              </a:solidFill>
              <a:latin typeface="Arial"/>
              <a:cs typeface="Arial"/>
            </a:rPr>
            <a:t>y</a:t>
          </a:r>
          <a:r>
            <a:rPr lang="en-US" sz="1000" b="0" i="0" u="none" strike="noStrike" baseline="-25000">
              <a:solidFill>
                <a:srgbClr val="000000"/>
              </a:solidFill>
              <a:latin typeface="Arial"/>
              <a:cs typeface="Arial"/>
            </a:rPr>
            <a:t>i</a:t>
          </a:r>
          <a:r>
            <a:rPr lang="en-US" sz="1000" b="0" i="0" u="none" strike="noStrike" baseline="30000">
              <a:solidFill>
                <a:srgbClr val="000000"/>
              </a:solidFill>
              <a:latin typeface="Arial"/>
              <a:cs typeface="Arial"/>
            </a:rPr>
            <a:t>2</a:t>
          </a:r>
          <a:r>
            <a:rPr lang="en-US" sz="1000" b="0" i="0" u="none" strike="noStrike" baseline="0">
              <a:solidFill>
                <a:srgbClr val="000000"/>
              </a:solidFill>
              <a:latin typeface="Arial"/>
              <a:cs typeface="Arial"/>
            </a:rPr>
            <a:t> - (</a:t>
          </a:r>
          <a:r>
            <a:rPr lang="el-GR" sz="1000" b="0" i="0" u="none" strike="noStrike" baseline="0">
              <a:solidFill>
                <a:srgbClr val="000000"/>
              </a:solidFill>
              <a:latin typeface="Arial"/>
              <a:cs typeface="Arial"/>
            </a:rPr>
            <a:t>Σ </a:t>
          </a:r>
          <a:r>
            <a:rPr lang="en-US" sz="1000" b="0" i="0" u="none" strike="noStrike" baseline="0">
              <a:solidFill>
                <a:srgbClr val="000000"/>
              </a:solidFill>
              <a:latin typeface="Arial"/>
              <a:cs typeface="Arial"/>
            </a:rPr>
            <a:t>y</a:t>
          </a:r>
          <a:r>
            <a:rPr lang="en-US" sz="1000" b="0" i="0" u="none" strike="noStrike" baseline="-25000">
              <a:solidFill>
                <a:srgbClr val="000000"/>
              </a:solidFill>
              <a:latin typeface="Arial"/>
              <a:cs typeface="Arial"/>
            </a:rPr>
            <a:t>i</a:t>
          </a:r>
          <a:r>
            <a:rPr lang="en-US" sz="1000" b="0" i="0" u="none" strike="noStrike" baseline="0">
              <a:solidFill>
                <a:srgbClr val="000000"/>
              </a:solidFill>
              <a:latin typeface="Arial"/>
              <a:cs typeface="Arial"/>
            </a:rPr>
            <a:t> ) </a:t>
          </a:r>
          <a:r>
            <a:rPr lang="en-US" sz="1000" b="0" i="0" u="none" strike="noStrike" baseline="30000">
              <a:solidFill>
                <a:srgbClr val="000000"/>
              </a:solidFill>
              <a:latin typeface="Arial"/>
              <a:cs typeface="Arial"/>
            </a:rPr>
            <a:t>2</a:t>
          </a:r>
          <a:r>
            <a:rPr lang="en-US" sz="1000" b="0" i="0" u="none" strike="noStrike" baseline="0">
              <a:solidFill>
                <a:srgbClr val="000000"/>
              </a:solidFill>
              <a:latin typeface="Arial"/>
              <a:cs typeface="Arial"/>
            </a:rPr>
            <a:t> / n</a:t>
          </a:r>
        </a:p>
        <a:p>
          <a:pPr algn="l" rtl="0">
            <a:defRPr sz="1000"/>
          </a:pPr>
          <a:r>
            <a:rPr lang="en-US" sz="1000" b="0" i="0" u="none" strike="noStrike" baseline="0">
              <a:solidFill>
                <a:srgbClr val="000000"/>
              </a:solidFill>
              <a:latin typeface="Arial"/>
              <a:cs typeface="Arial"/>
            </a:rPr>
            <a:t>Correlation Coefficient,  R = Sxy / √(Sxx * Syy)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An R value of .93 for example, means the probability of x correlating with y is 93%. The best correlation possible is, 1.00 or 100%.</a:t>
          </a:r>
        </a:p>
      </xdr:txBody>
    </xdr:sp>
    <xdr:clientData/>
  </xdr:twoCellAnchor>
  <xdr:twoCellAnchor>
    <xdr:from>
      <xdr:col>1</xdr:col>
      <xdr:colOff>0</xdr:colOff>
      <xdr:row>121</xdr:row>
      <xdr:rowOff>0</xdr:rowOff>
    </xdr:from>
    <xdr:to>
      <xdr:col>8</xdr:col>
      <xdr:colOff>219075</xdr:colOff>
      <xdr:row>131</xdr:row>
      <xdr:rowOff>104775</xdr:rowOff>
    </xdr:to>
    <xdr:sp macro="" textlink="">
      <xdr:nvSpPr>
        <xdr:cNvPr id="5135" name="Text Box 15"/>
        <xdr:cNvSpPr txBox="1">
          <a:spLocks noChangeArrowheads="1"/>
        </xdr:cNvSpPr>
      </xdr:nvSpPr>
      <xdr:spPr bwMode="auto">
        <a:xfrm>
          <a:off x="609600" y="20040600"/>
          <a:ext cx="4438650" cy="1724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FF0000"/>
              </a:solidFill>
              <a:latin typeface="Arial"/>
              <a:cs typeface="Arial"/>
            </a:rPr>
            <a:t>PROBLEM: </a:t>
          </a:r>
          <a:r>
            <a:rPr lang="en-US" sz="1000" b="1" i="0" u="none" strike="noStrike" baseline="0">
              <a:solidFill>
                <a:srgbClr val="000000"/>
              </a:solidFill>
              <a:latin typeface="Arial"/>
              <a:cs typeface="Arial"/>
            </a:rPr>
            <a:t>Process Variable X VS Y</a:t>
          </a: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1. Type a new set of process variables: X and Y over the numbers in the table above, starting at the top of each column. If you are plotting only ten X's and ten Y's, delete the X and Y values below item 10.</a:t>
          </a:r>
        </a:p>
        <a:p>
          <a:pPr algn="l" rtl="0">
            <a:defRPr sz="1000"/>
          </a:pPr>
          <a:r>
            <a:rPr lang="en-US" sz="1000" b="0" i="0" u="none" strike="noStrike" baseline="0">
              <a:solidFill>
                <a:srgbClr val="000000"/>
              </a:solidFill>
              <a:latin typeface="Arial"/>
              <a:cs typeface="Arial"/>
            </a:rPr>
            <a:t> 2. Use the mouse pointer to select all of the X and Y values.</a:t>
          </a:r>
        </a:p>
        <a:p>
          <a:pPr algn="l" rtl="0">
            <a:defRPr sz="1000"/>
          </a:pPr>
          <a:r>
            <a:rPr lang="en-US" sz="1000" b="0" i="0" u="none" strike="noStrike" baseline="0">
              <a:solidFill>
                <a:srgbClr val="000000"/>
              </a:solidFill>
              <a:latin typeface="Arial"/>
              <a:cs typeface="Arial"/>
            </a:rPr>
            <a:t>3. Select the, "Chart Wizard" icon above.</a:t>
          </a:r>
        </a:p>
        <a:p>
          <a:pPr algn="l" rtl="0">
            <a:defRPr sz="1000"/>
          </a:pPr>
          <a:r>
            <a:rPr lang="en-US" sz="1000" b="0" i="0" u="none" strike="noStrike" baseline="0">
              <a:solidFill>
                <a:srgbClr val="000000"/>
              </a:solidFill>
              <a:latin typeface="Arial"/>
              <a:cs typeface="Arial"/>
            </a:rPr>
            <a:t> 4. Pick: XY (Scatter).</a:t>
          </a:r>
        </a:p>
        <a:p>
          <a:pPr algn="l" rtl="0">
            <a:defRPr sz="1000"/>
          </a:pPr>
          <a:r>
            <a:rPr lang="en-US" sz="1000" b="0" i="0" u="none" strike="noStrike" baseline="0">
              <a:solidFill>
                <a:srgbClr val="000000"/>
              </a:solidFill>
              <a:latin typeface="Arial"/>
              <a:cs typeface="Arial"/>
            </a:rPr>
            <a:t> 5. Pick the top graph (with plotted points but no line).</a:t>
          </a:r>
        </a:p>
        <a:p>
          <a:pPr algn="l" rtl="0">
            <a:defRPr sz="1000"/>
          </a:pPr>
          <a:r>
            <a:rPr lang="en-US" sz="1000" b="0" i="0" u="none" strike="noStrike" baseline="0">
              <a:solidFill>
                <a:srgbClr val="000000"/>
              </a:solidFill>
              <a:latin typeface="Arial"/>
              <a:cs typeface="Arial"/>
            </a:rPr>
            <a:t> 6. Pick: Next &gt;  &gt; </a:t>
          </a:r>
        </a:p>
      </xdr:txBody>
    </xdr:sp>
    <xdr:clientData/>
  </xdr:twoCellAnchor>
  <xdr:twoCellAnchor editAs="oneCell">
    <xdr:from>
      <xdr:col>0</xdr:col>
      <xdr:colOff>0</xdr:colOff>
      <xdr:row>153</xdr:row>
      <xdr:rowOff>76200</xdr:rowOff>
    </xdr:from>
    <xdr:to>
      <xdr:col>9</xdr:col>
      <xdr:colOff>438150</xdr:colOff>
      <xdr:row>186</xdr:row>
      <xdr:rowOff>95250</xdr:rowOff>
    </xdr:to>
    <xdr:pic>
      <xdr:nvPicPr>
        <xdr:cNvPr id="5202" name="Picture 16" descr="CHART-LINEAR-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488900"/>
          <a:ext cx="5876925" cy="536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552450</xdr:colOff>
      <xdr:row>205</xdr:row>
      <xdr:rowOff>133350</xdr:rowOff>
    </xdr:from>
    <xdr:to>
      <xdr:col>8</xdr:col>
      <xdr:colOff>342900</xdr:colOff>
      <xdr:row>225</xdr:row>
      <xdr:rowOff>0</xdr:rowOff>
    </xdr:to>
    <xdr:pic>
      <xdr:nvPicPr>
        <xdr:cNvPr id="5203" name="Picture 17" descr="CHART-LINEAR-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2450" y="33966150"/>
          <a:ext cx="4619625" cy="310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228600</xdr:colOff>
      <xdr:row>195</xdr:row>
      <xdr:rowOff>19050</xdr:rowOff>
    </xdr:from>
    <xdr:to>
      <xdr:col>5</xdr:col>
      <xdr:colOff>228600</xdr:colOff>
      <xdr:row>198</xdr:row>
      <xdr:rowOff>104775</xdr:rowOff>
    </xdr:to>
    <xdr:sp macro="" textlink="">
      <xdr:nvSpPr>
        <xdr:cNvPr id="5138" name="Text Box 18"/>
        <xdr:cNvSpPr txBox="1">
          <a:spLocks noChangeArrowheads="1"/>
        </xdr:cNvSpPr>
      </xdr:nvSpPr>
      <xdr:spPr bwMode="auto">
        <a:xfrm>
          <a:off x="838200" y="32232600"/>
          <a:ext cx="2438400" cy="571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7. Pick: Titles &gt; Chart title: [          ] </a:t>
          </a:r>
        </a:p>
        <a:p>
          <a:pPr algn="l" rtl="0">
            <a:defRPr sz="1000"/>
          </a:pPr>
          <a:r>
            <a:rPr lang="en-US" sz="1000" b="0" i="0" u="none" strike="noStrike" baseline="0">
              <a:solidFill>
                <a:srgbClr val="000000"/>
              </a:solidFill>
              <a:latin typeface="Arial"/>
              <a:cs typeface="Arial"/>
            </a:rPr>
            <a:t> 8. Value: (X) axis: [          ]</a:t>
          </a:r>
        </a:p>
        <a:p>
          <a:pPr algn="l" rtl="0">
            <a:defRPr sz="1000"/>
          </a:pPr>
          <a:r>
            <a:rPr lang="en-US" sz="1000" b="0" i="0" u="none" strike="noStrike" baseline="0">
              <a:solidFill>
                <a:srgbClr val="000000"/>
              </a:solidFill>
              <a:latin typeface="Arial"/>
              <a:cs typeface="Arial"/>
            </a:rPr>
            <a:t> 9. Value: (Y) axis: [          ]</a:t>
          </a:r>
        </a:p>
      </xdr:txBody>
    </xdr:sp>
    <xdr:clientData/>
  </xdr:twoCellAnchor>
  <xdr:twoCellAnchor editAs="oneCell">
    <xdr:from>
      <xdr:col>0</xdr:col>
      <xdr:colOff>466725</xdr:colOff>
      <xdr:row>230</xdr:row>
      <xdr:rowOff>66675</xdr:rowOff>
    </xdr:from>
    <xdr:to>
      <xdr:col>8</xdr:col>
      <xdr:colOff>247650</xdr:colOff>
      <xdr:row>249</xdr:row>
      <xdr:rowOff>114300</xdr:rowOff>
    </xdr:to>
    <xdr:pic>
      <xdr:nvPicPr>
        <xdr:cNvPr id="5205" name="Picture 19" descr="CHART-LINEAR-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6725" y="37947600"/>
          <a:ext cx="4610100" cy="312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225</xdr:row>
      <xdr:rowOff>142875</xdr:rowOff>
    </xdr:from>
    <xdr:to>
      <xdr:col>4</xdr:col>
      <xdr:colOff>123825</xdr:colOff>
      <xdr:row>229</xdr:row>
      <xdr:rowOff>104775</xdr:rowOff>
    </xdr:to>
    <xdr:sp macro="" textlink="">
      <xdr:nvSpPr>
        <xdr:cNvPr id="5140" name="Text Box 20"/>
        <xdr:cNvSpPr txBox="1">
          <a:spLocks noChangeArrowheads="1"/>
        </xdr:cNvSpPr>
      </xdr:nvSpPr>
      <xdr:spPr bwMode="auto">
        <a:xfrm>
          <a:off x="571500" y="37214175"/>
          <a:ext cx="1990725" cy="609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7. Pick: Titles &gt; Chart title: [          ] </a:t>
          </a:r>
        </a:p>
        <a:p>
          <a:pPr algn="l" rtl="0">
            <a:defRPr sz="1000"/>
          </a:pPr>
          <a:r>
            <a:rPr lang="en-US" sz="1000" b="0" i="0" u="none" strike="noStrike" baseline="0">
              <a:solidFill>
                <a:srgbClr val="000000"/>
              </a:solidFill>
              <a:latin typeface="Arial"/>
              <a:cs typeface="Arial"/>
            </a:rPr>
            <a:t> 8. Value: (X) axis: [          ]</a:t>
          </a:r>
        </a:p>
        <a:p>
          <a:pPr algn="l" rtl="0">
            <a:defRPr sz="1000"/>
          </a:pPr>
          <a:r>
            <a:rPr lang="en-US" sz="1000" b="0" i="0" u="none" strike="noStrike" baseline="0">
              <a:solidFill>
                <a:srgbClr val="000000"/>
              </a:solidFill>
              <a:latin typeface="Arial"/>
              <a:cs typeface="Arial"/>
            </a:rPr>
            <a:t> 9. Value: (Y) axis: [          ]</a:t>
          </a:r>
        </a:p>
      </xdr:txBody>
    </xdr:sp>
    <xdr:clientData/>
  </xdr:twoCellAnchor>
  <xdr:twoCellAnchor editAs="oneCell">
    <xdr:from>
      <xdr:col>0</xdr:col>
      <xdr:colOff>485775</xdr:colOff>
      <xdr:row>261</xdr:row>
      <xdr:rowOff>142875</xdr:rowOff>
    </xdr:from>
    <xdr:to>
      <xdr:col>7</xdr:col>
      <xdr:colOff>609600</xdr:colOff>
      <xdr:row>278</xdr:row>
      <xdr:rowOff>133350</xdr:rowOff>
    </xdr:to>
    <xdr:pic>
      <xdr:nvPicPr>
        <xdr:cNvPr id="5207" name="Picture 21" descr="CHART-LINEAR-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5775" y="43043475"/>
          <a:ext cx="433387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283</xdr:row>
      <xdr:rowOff>0</xdr:rowOff>
    </xdr:from>
    <xdr:to>
      <xdr:col>6</xdr:col>
      <xdr:colOff>228600</xdr:colOff>
      <xdr:row>302</xdr:row>
      <xdr:rowOff>38100</xdr:rowOff>
    </xdr:to>
    <xdr:pic>
      <xdr:nvPicPr>
        <xdr:cNvPr id="5208" name="Picture 22" descr="CHART-LINEAR-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 y="46462950"/>
          <a:ext cx="3276600" cy="3114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311</xdr:row>
      <xdr:rowOff>104775</xdr:rowOff>
    </xdr:from>
    <xdr:to>
      <xdr:col>7</xdr:col>
      <xdr:colOff>419100</xdr:colOff>
      <xdr:row>334</xdr:row>
      <xdr:rowOff>57150</xdr:rowOff>
    </xdr:to>
    <xdr:pic>
      <xdr:nvPicPr>
        <xdr:cNvPr id="5209" name="Picture 23" descr="CHART-LINEAR-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9600" y="51101625"/>
          <a:ext cx="4019550" cy="3676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342</xdr:row>
      <xdr:rowOff>19050</xdr:rowOff>
    </xdr:from>
    <xdr:to>
      <xdr:col>8</xdr:col>
      <xdr:colOff>104775</xdr:colOff>
      <xdr:row>364</xdr:row>
      <xdr:rowOff>123825</xdr:rowOff>
    </xdr:to>
    <xdr:pic>
      <xdr:nvPicPr>
        <xdr:cNvPr id="5210" name="Picture 24" descr="CHART-LINEAR-7"/>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38175" y="56035575"/>
          <a:ext cx="4295775" cy="3667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370</xdr:row>
      <xdr:rowOff>95250</xdr:rowOff>
    </xdr:from>
    <xdr:to>
      <xdr:col>5</xdr:col>
      <xdr:colOff>76200</xdr:colOff>
      <xdr:row>379</xdr:row>
      <xdr:rowOff>47625</xdr:rowOff>
    </xdr:to>
    <xdr:pic>
      <xdr:nvPicPr>
        <xdr:cNvPr id="5211" name="Picture 25" descr="CHART-LINEAR-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7750" y="60645675"/>
          <a:ext cx="20764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257</xdr:row>
      <xdr:rowOff>95250</xdr:rowOff>
    </xdr:from>
    <xdr:to>
      <xdr:col>5</xdr:col>
      <xdr:colOff>371475</xdr:colOff>
      <xdr:row>261</xdr:row>
      <xdr:rowOff>0</xdr:rowOff>
    </xdr:to>
    <xdr:sp macro="" textlink="">
      <xdr:nvSpPr>
        <xdr:cNvPr id="5146" name="Text Box 26"/>
        <xdr:cNvSpPr txBox="1">
          <a:spLocks noChangeArrowheads="1"/>
        </xdr:cNvSpPr>
      </xdr:nvSpPr>
      <xdr:spPr bwMode="auto">
        <a:xfrm>
          <a:off x="571500" y="42348150"/>
          <a:ext cx="2847975" cy="5524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10. Pick: Gridlines &gt; Major gridlines &gt; Finish.</a:t>
          </a:r>
        </a:p>
        <a:p>
          <a:pPr algn="l" rtl="0">
            <a:defRPr sz="1000"/>
          </a:pPr>
          <a:r>
            <a:rPr lang="en-US" sz="1000" b="0" i="0" u="none" strike="noStrike" baseline="0">
              <a:solidFill>
                <a:srgbClr val="000000"/>
              </a:solidFill>
              <a:latin typeface="Arial"/>
              <a:cs typeface="Arial"/>
            </a:rPr>
            <a:t>11. Excel will plot a graph with the X and Y point values.</a:t>
          </a:r>
        </a:p>
      </xdr:txBody>
    </xdr:sp>
    <xdr:clientData/>
  </xdr:twoCellAnchor>
  <xdr:twoCellAnchor>
    <xdr:from>
      <xdr:col>0</xdr:col>
      <xdr:colOff>581025</xdr:colOff>
      <xdr:row>280</xdr:row>
      <xdr:rowOff>76200</xdr:rowOff>
    </xdr:from>
    <xdr:to>
      <xdr:col>5</xdr:col>
      <xdr:colOff>409575</xdr:colOff>
      <xdr:row>282</xdr:row>
      <xdr:rowOff>38100</xdr:rowOff>
    </xdr:to>
    <xdr:sp macro="" textlink="">
      <xdr:nvSpPr>
        <xdr:cNvPr id="5147" name="Text Box 27"/>
        <xdr:cNvSpPr txBox="1">
          <a:spLocks noChangeArrowheads="1"/>
        </xdr:cNvSpPr>
      </xdr:nvSpPr>
      <xdr:spPr bwMode="auto">
        <a:xfrm>
          <a:off x="581025" y="46053375"/>
          <a:ext cx="2876550" cy="285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12. Right click on any plotted point &gt; Add Trend line...</a:t>
          </a:r>
        </a:p>
      </xdr:txBody>
    </xdr:sp>
    <xdr:clientData/>
  </xdr:twoCellAnchor>
  <xdr:twoCellAnchor>
    <xdr:from>
      <xdr:col>1</xdr:col>
      <xdr:colOff>38100</xdr:colOff>
      <xdr:row>308</xdr:row>
      <xdr:rowOff>142875</xdr:rowOff>
    </xdr:from>
    <xdr:to>
      <xdr:col>4</xdr:col>
      <xdr:colOff>304800</xdr:colOff>
      <xdr:row>310</xdr:row>
      <xdr:rowOff>123825</xdr:rowOff>
    </xdr:to>
    <xdr:sp macro="" textlink="">
      <xdr:nvSpPr>
        <xdr:cNvPr id="5148" name="Text Box 28"/>
        <xdr:cNvSpPr txBox="1">
          <a:spLocks noChangeArrowheads="1"/>
        </xdr:cNvSpPr>
      </xdr:nvSpPr>
      <xdr:spPr bwMode="auto">
        <a:xfrm>
          <a:off x="647700" y="50653950"/>
          <a:ext cx="2095500" cy="3048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13. Select: Type tab &gt; Pick, Linear.</a:t>
          </a:r>
        </a:p>
      </xdr:txBody>
    </xdr:sp>
    <xdr:clientData/>
  </xdr:twoCellAnchor>
  <xdr:twoCellAnchor>
    <xdr:from>
      <xdr:col>1</xdr:col>
      <xdr:colOff>180975</xdr:colOff>
      <xdr:row>334</xdr:row>
      <xdr:rowOff>123825</xdr:rowOff>
    </xdr:from>
    <xdr:to>
      <xdr:col>6</xdr:col>
      <xdr:colOff>266700</xdr:colOff>
      <xdr:row>341</xdr:row>
      <xdr:rowOff>104775</xdr:rowOff>
    </xdr:to>
    <xdr:sp macro="" textlink="">
      <xdr:nvSpPr>
        <xdr:cNvPr id="5149" name="Text Box 29"/>
        <xdr:cNvSpPr txBox="1">
          <a:spLocks noChangeArrowheads="1"/>
        </xdr:cNvSpPr>
      </xdr:nvSpPr>
      <xdr:spPr bwMode="auto">
        <a:xfrm>
          <a:off x="790575" y="54844950"/>
          <a:ext cx="3133725" cy="11144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14. Select: Options tab &gt; Pick, Display equation on chart.</a:t>
          </a:r>
        </a:p>
        <a:p>
          <a:pPr algn="l" rtl="0">
            <a:defRPr sz="1000"/>
          </a:pPr>
          <a:r>
            <a:rPr lang="en-US" sz="1000" b="0" i="0" u="none" strike="noStrike" baseline="0">
              <a:solidFill>
                <a:srgbClr val="000000"/>
              </a:solidFill>
              <a:latin typeface="Arial"/>
              <a:cs typeface="Arial"/>
            </a:rPr>
            <a:t>15. Select: Options tab &gt; Pick, Display R-squared value on chart &gt; OK.</a:t>
          </a:r>
        </a:p>
        <a:p>
          <a:pPr algn="l" rtl="0">
            <a:defRPr sz="1000"/>
          </a:pPr>
          <a:r>
            <a:rPr lang="en-US" sz="1000" b="0" i="0" u="none" strike="noStrike" baseline="0">
              <a:solidFill>
                <a:srgbClr val="000000"/>
              </a:solidFill>
              <a:latin typeface="Arial"/>
              <a:cs typeface="Arial"/>
            </a:rPr>
            <a:t>16. Excel will plot the best fit straight line graph, The straight line equation, and the R-squared value.</a:t>
          </a:r>
        </a:p>
      </xdr:txBody>
    </xdr:sp>
    <xdr:clientData/>
  </xdr:twoCellAnchor>
  <xdr:twoCellAnchor>
    <xdr:from>
      <xdr:col>1</xdr:col>
      <xdr:colOff>371475</xdr:colOff>
      <xdr:row>365</xdr:row>
      <xdr:rowOff>104775</xdr:rowOff>
    </xdr:from>
    <xdr:to>
      <xdr:col>6</xdr:col>
      <xdr:colOff>323850</xdr:colOff>
      <xdr:row>369</xdr:row>
      <xdr:rowOff>142875</xdr:rowOff>
    </xdr:to>
    <xdr:sp macro="" textlink="">
      <xdr:nvSpPr>
        <xdr:cNvPr id="5150" name="Text Box 30"/>
        <xdr:cNvSpPr txBox="1">
          <a:spLocks noChangeArrowheads="1"/>
        </xdr:cNvSpPr>
      </xdr:nvSpPr>
      <xdr:spPr bwMode="auto">
        <a:xfrm>
          <a:off x="981075" y="59845575"/>
          <a:ext cx="3000375" cy="6858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17. Delete the Legend box on the right side to make more room for the graph. Pick the Legend and press delete key.</a:t>
          </a:r>
        </a:p>
      </xdr:txBody>
    </xdr:sp>
    <xdr:clientData/>
  </xdr:twoCellAnchor>
  <xdr:twoCellAnchor editAs="oneCell">
    <xdr:from>
      <xdr:col>1</xdr:col>
      <xdr:colOff>361950</xdr:colOff>
      <xdr:row>58</xdr:row>
      <xdr:rowOff>38100</xdr:rowOff>
    </xdr:from>
    <xdr:to>
      <xdr:col>7</xdr:col>
      <xdr:colOff>314325</xdr:colOff>
      <xdr:row>74</xdr:row>
      <xdr:rowOff>38100</xdr:rowOff>
    </xdr:to>
    <xdr:pic>
      <xdr:nvPicPr>
        <xdr:cNvPr id="5217" name="Picture 31" descr="REGRESSION-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71550" y="9686925"/>
          <a:ext cx="3552825"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600075</xdr:colOff>
      <xdr:row>105</xdr:row>
      <xdr:rowOff>9525</xdr:rowOff>
    </xdr:from>
    <xdr:to>
      <xdr:col>7</xdr:col>
      <xdr:colOff>314325</xdr:colOff>
      <xdr:row>120</xdr:row>
      <xdr:rowOff>95250</xdr:rowOff>
    </xdr:to>
    <xdr:graphicFrame macro="">
      <xdr:nvGraphicFramePr>
        <xdr:cNvPr id="5218"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133</xdr:row>
      <xdr:rowOff>80962</xdr:rowOff>
    </xdr:from>
    <xdr:to>
      <xdr:col>7</xdr:col>
      <xdr:colOff>361950</xdr:colOff>
      <xdr:row>149</xdr:row>
      <xdr:rowOff>52387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7"/>
  <sheetViews>
    <sheetView workbookViewId="0">
      <selection activeCell="F3" sqref="F3"/>
    </sheetView>
  </sheetViews>
  <sheetFormatPr defaultRowHeight="12.75" x14ac:dyDescent="0.2"/>
  <cols>
    <col min="1" max="1" width="27" customWidth="1"/>
    <col min="2" max="2" width="16.42578125" customWidth="1"/>
    <col min="3" max="3" width="11.5703125" customWidth="1"/>
    <col min="5" max="5" width="23.140625" customWidth="1"/>
    <col min="6" max="6" width="19.140625" customWidth="1"/>
  </cols>
  <sheetData>
    <row r="1" spans="1:13" ht="15.75" x14ac:dyDescent="0.25">
      <c r="A1" s="1" t="s">
        <v>329</v>
      </c>
      <c r="F1" s="189"/>
      <c r="G1" s="189"/>
      <c r="H1" s="189"/>
      <c r="I1" s="189"/>
      <c r="J1" s="189"/>
      <c r="K1" s="189"/>
      <c r="L1" s="189"/>
      <c r="M1" s="189"/>
    </row>
    <row r="2" spans="1:13" x14ac:dyDescent="0.2">
      <c r="A2" s="2" t="s">
        <v>0</v>
      </c>
      <c r="B2" s="35" t="s">
        <v>328</v>
      </c>
      <c r="F2" s="189"/>
      <c r="G2" s="189"/>
      <c r="H2" s="189"/>
      <c r="I2" s="189"/>
      <c r="J2" s="189"/>
      <c r="K2" s="189"/>
      <c r="L2" s="189"/>
      <c r="M2" s="189"/>
    </row>
    <row r="3" spans="1:13" ht="15.75" x14ac:dyDescent="0.25">
      <c r="A3" s="1" t="s">
        <v>260</v>
      </c>
      <c r="F3" s="189"/>
      <c r="G3" s="189"/>
      <c r="H3" s="189"/>
      <c r="I3" s="189"/>
      <c r="J3" s="189"/>
      <c r="K3" s="189"/>
      <c r="L3" s="189"/>
      <c r="M3" s="189"/>
    </row>
    <row r="4" spans="1:13" x14ac:dyDescent="0.2">
      <c r="F4" s="189"/>
      <c r="G4" s="189"/>
      <c r="H4" s="189"/>
      <c r="I4" s="189"/>
      <c r="J4" s="189"/>
      <c r="K4" s="189"/>
      <c r="L4" s="189"/>
      <c r="M4" s="189"/>
    </row>
    <row r="5" spans="1:13" x14ac:dyDescent="0.2">
      <c r="F5" s="189"/>
      <c r="G5" s="189"/>
      <c r="H5" s="189"/>
      <c r="I5" s="189"/>
      <c r="J5" s="189"/>
      <c r="K5" s="189"/>
      <c r="L5" s="189"/>
      <c r="M5" s="189"/>
    </row>
    <row r="6" spans="1:13" x14ac:dyDescent="0.2">
      <c r="F6" s="189"/>
      <c r="G6" s="189"/>
      <c r="H6" s="189"/>
      <c r="I6" s="189"/>
      <c r="J6" s="189"/>
      <c r="K6" s="189"/>
      <c r="L6" s="189"/>
      <c r="M6" s="189"/>
    </row>
    <row r="7" spans="1:13" x14ac:dyDescent="0.2">
      <c r="F7" s="189"/>
      <c r="G7" s="189"/>
      <c r="H7" s="189"/>
      <c r="I7" s="189"/>
      <c r="J7" s="189"/>
      <c r="K7" s="189"/>
      <c r="L7" s="189"/>
      <c r="M7" s="189"/>
    </row>
    <row r="8" spans="1:13" x14ac:dyDescent="0.2">
      <c r="F8" s="189"/>
      <c r="G8" s="189"/>
      <c r="H8" s="189"/>
      <c r="I8" s="189"/>
      <c r="J8" s="189"/>
      <c r="K8" s="189"/>
      <c r="L8" s="189"/>
      <c r="M8" s="189"/>
    </row>
    <row r="9" spans="1:13" x14ac:dyDescent="0.2">
      <c r="F9" s="189"/>
      <c r="G9" s="189"/>
      <c r="H9" s="189"/>
      <c r="I9" s="189"/>
      <c r="J9" s="189"/>
      <c r="K9" s="189"/>
      <c r="L9" s="189"/>
      <c r="M9" s="189"/>
    </row>
    <row r="10" spans="1:13" x14ac:dyDescent="0.2">
      <c r="F10" s="189"/>
      <c r="G10" s="189"/>
      <c r="H10" s="189"/>
      <c r="I10" s="189"/>
      <c r="J10" s="189"/>
      <c r="K10" s="189"/>
      <c r="L10" s="189"/>
      <c r="M10" s="189"/>
    </row>
    <row r="11" spans="1:13" x14ac:dyDescent="0.2">
      <c r="F11" s="189"/>
      <c r="G11" s="189"/>
      <c r="H11" s="189"/>
      <c r="I11" s="189"/>
      <c r="J11" s="189"/>
      <c r="K11" s="189"/>
      <c r="L11" s="189"/>
      <c r="M11" s="189"/>
    </row>
    <row r="12" spans="1:13" x14ac:dyDescent="0.2">
      <c r="F12" s="189"/>
      <c r="G12" s="189"/>
      <c r="H12" s="189"/>
      <c r="I12" s="189"/>
      <c r="J12" s="189"/>
      <c r="K12" s="189"/>
      <c r="L12" s="189"/>
      <c r="M12" s="189"/>
    </row>
    <row r="13" spans="1:13" x14ac:dyDescent="0.2">
      <c r="F13" s="189"/>
      <c r="G13" s="189"/>
      <c r="H13" s="189"/>
      <c r="I13" s="189"/>
      <c r="J13" s="189"/>
      <c r="K13" s="189"/>
      <c r="L13" s="189"/>
      <c r="M13" s="189"/>
    </row>
    <row r="14" spans="1:13" x14ac:dyDescent="0.2">
      <c r="F14" s="189"/>
      <c r="G14" s="189"/>
      <c r="H14" s="189"/>
      <c r="I14" s="189"/>
      <c r="J14" s="189"/>
      <c r="K14" s="189"/>
      <c r="L14" s="189"/>
      <c r="M14" s="189"/>
    </row>
    <row r="15" spans="1:13" x14ac:dyDescent="0.2">
      <c r="F15" s="189"/>
      <c r="G15" s="189"/>
      <c r="H15" s="189"/>
      <c r="I15" s="189"/>
      <c r="J15" s="189"/>
      <c r="K15" s="189"/>
      <c r="L15" s="189"/>
      <c r="M15" s="189"/>
    </row>
    <row r="16" spans="1:13" x14ac:dyDescent="0.2">
      <c r="F16" s="189"/>
      <c r="G16" s="189"/>
      <c r="H16" s="189"/>
      <c r="I16" s="189"/>
      <c r="J16" s="189"/>
      <c r="K16" s="189"/>
      <c r="L16" s="189"/>
      <c r="M16" s="189"/>
    </row>
    <row r="17" spans="6:13" x14ac:dyDescent="0.2">
      <c r="F17" s="189"/>
      <c r="G17" s="189"/>
      <c r="H17" s="189"/>
      <c r="I17" s="189"/>
      <c r="J17" s="189"/>
      <c r="K17" s="189"/>
      <c r="L17" s="189"/>
      <c r="M17" s="189"/>
    </row>
    <row r="18" spans="6:13" x14ac:dyDescent="0.2">
      <c r="F18" s="189"/>
      <c r="G18" s="189"/>
      <c r="H18" s="189"/>
      <c r="I18" s="189"/>
      <c r="J18" s="189"/>
      <c r="K18" s="189"/>
      <c r="L18" s="189"/>
      <c r="M18" s="189"/>
    </row>
    <row r="19" spans="6:13" x14ac:dyDescent="0.2">
      <c r="F19" s="189"/>
      <c r="G19" s="189"/>
      <c r="H19" s="189"/>
      <c r="I19" s="189"/>
      <c r="J19" s="189"/>
      <c r="K19" s="189"/>
      <c r="L19" s="189"/>
      <c r="M19" s="189"/>
    </row>
    <row r="20" spans="6:13" x14ac:dyDescent="0.2">
      <c r="F20" s="189"/>
      <c r="G20" s="189"/>
      <c r="H20" s="189"/>
      <c r="I20" s="189"/>
      <c r="J20" s="189"/>
      <c r="K20" s="189"/>
      <c r="L20" s="189"/>
      <c r="M20" s="189"/>
    </row>
    <row r="21" spans="6:13" x14ac:dyDescent="0.2">
      <c r="F21" s="189"/>
      <c r="G21" s="189"/>
      <c r="H21" s="189"/>
      <c r="I21" s="189"/>
      <c r="J21" s="189"/>
      <c r="K21" s="189"/>
      <c r="L21" s="189"/>
      <c r="M21" s="189"/>
    </row>
    <row r="22" spans="6:13" x14ac:dyDescent="0.2">
      <c r="F22" s="189"/>
      <c r="G22" s="189"/>
      <c r="H22" s="189"/>
      <c r="I22" s="189"/>
      <c r="J22" s="189"/>
      <c r="K22" s="189"/>
      <c r="L22" s="189"/>
      <c r="M22" s="189"/>
    </row>
    <row r="23" spans="6:13" x14ac:dyDescent="0.2">
      <c r="F23" s="189"/>
      <c r="G23" s="189"/>
      <c r="H23" s="189"/>
      <c r="I23" s="189"/>
      <c r="J23" s="189"/>
      <c r="K23" s="189"/>
      <c r="L23" s="189"/>
      <c r="M23" s="189"/>
    </row>
    <row r="24" spans="6:13" x14ac:dyDescent="0.2">
      <c r="F24" s="189"/>
      <c r="G24" s="189"/>
      <c r="H24" s="189"/>
      <c r="I24" s="189"/>
      <c r="J24" s="189"/>
      <c r="K24" s="189"/>
      <c r="L24" s="189"/>
      <c r="M24" s="189"/>
    </row>
    <row r="25" spans="6:13" x14ac:dyDescent="0.2">
      <c r="F25" s="189"/>
      <c r="G25" s="189"/>
      <c r="H25" s="189"/>
      <c r="I25" s="189"/>
      <c r="J25" s="189"/>
      <c r="K25" s="189"/>
      <c r="L25" s="189"/>
      <c r="M25" s="189"/>
    </row>
    <row r="26" spans="6:13" x14ac:dyDescent="0.2">
      <c r="F26" s="189"/>
      <c r="G26" s="189"/>
      <c r="H26" s="189"/>
      <c r="I26" s="189"/>
      <c r="J26" s="189"/>
      <c r="K26" s="189"/>
      <c r="L26" s="189"/>
      <c r="M26" s="189"/>
    </row>
    <row r="27" spans="6:13" x14ac:dyDescent="0.2">
      <c r="F27" s="189"/>
      <c r="G27" s="189"/>
      <c r="H27" s="189"/>
      <c r="I27" s="189"/>
      <c r="J27" s="189"/>
      <c r="K27" s="189"/>
      <c r="L27" s="189"/>
      <c r="M27" s="189"/>
    </row>
    <row r="28" spans="6:13" x14ac:dyDescent="0.2">
      <c r="F28" s="189"/>
      <c r="G28" s="189"/>
      <c r="H28" s="189"/>
      <c r="I28" s="189"/>
      <c r="J28" s="189"/>
      <c r="K28" s="189"/>
      <c r="L28" s="189"/>
      <c r="M28" s="189"/>
    </row>
    <row r="29" spans="6:13" x14ac:dyDescent="0.2">
      <c r="F29" s="189"/>
      <c r="G29" s="189"/>
      <c r="H29" s="189"/>
      <c r="I29" s="189"/>
      <c r="J29" s="189"/>
      <c r="K29" s="189"/>
      <c r="L29" s="189"/>
      <c r="M29" s="189"/>
    </row>
    <row r="30" spans="6:13" x14ac:dyDescent="0.2">
      <c r="F30" s="189"/>
      <c r="G30" s="189"/>
      <c r="H30" s="189"/>
      <c r="I30" s="189"/>
      <c r="J30" s="189"/>
      <c r="K30" s="189"/>
      <c r="L30" s="189"/>
      <c r="M30" s="189"/>
    </row>
    <row r="31" spans="6:13" x14ac:dyDescent="0.2">
      <c r="F31" s="189"/>
      <c r="G31" s="189"/>
      <c r="H31" s="189"/>
      <c r="I31" s="189"/>
      <c r="J31" s="189"/>
      <c r="K31" s="189"/>
      <c r="L31" s="189"/>
      <c r="M31" s="189"/>
    </row>
    <row r="32" spans="6:13" x14ac:dyDescent="0.2">
      <c r="F32" s="189"/>
      <c r="G32" s="189"/>
      <c r="H32" s="189"/>
      <c r="I32" s="189"/>
      <c r="J32" s="189"/>
      <c r="K32" s="189"/>
      <c r="L32" s="189"/>
      <c r="M32" s="189"/>
    </row>
    <row r="33" spans="6:13" x14ac:dyDescent="0.2">
      <c r="F33" s="189"/>
      <c r="G33" s="189"/>
      <c r="H33" s="189"/>
      <c r="I33" s="189"/>
      <c r="J33" s="189"/>
      <c r="K33" s="189"/>
      <c r="L33" s="189"/>
      <c r="M33" s="189"/>
    </row>
    <row r="34" spans="6:13" x14ac:dyDescent="0.2">
      <c r="F34" s="189"/>
      <c r="G34" s="189"/>
      <c r="H34" s="189"/>
      <c r="I34" s="189"/>
      <c r="J34" s="189"/>
      <c r="K34" s="189"/>
      <c r="L34" s="189"/>
      <c r="M34" s="189"/>
    </row>
    <row r="35" spans="6:13" x14ac:dyDescent="0.2">
      <c r="F35" s="189"/>
      <c r="G35" s="189"/>
      <c r="H35" s="189"/>
      <c r="I35" s="189"/>
      <c r="J35" s="189"/>
      <c r="K35" s="189"/>
      <c r="L35" s="189"/>
      <c r="M35" s="189"/>
    </row>
    <row r="36" spans="6:13" x14ac:dyDescent="0.2">
      <c r="F36" s="189"/>
      <c r="G36" s="189"/>
      <c r="H36" s="189"/>
      <c r="I36" s="189"/>
      <c r="J36" s="189"/>
      <c r="K36" s="189"/>
      <c r="L36" s="189"/>
      <c r="M36" s="189"/>
    </row>
    <row r="37" spans="6:13" x14ac:dyDescent="0.2">
      <c r="F37" s="189" t="s">
        <v>27</v>
      </c>
      <c r="G37" s="189"/>
      <c r="H37" s="189"/>
      <c r="I37" s="189"/>
      <c r="J37" s="189"/>
      <c r="K37" s="189"/>
      <c r="L37" s="189"/>
      <c r="M37" s="189"/>
    </row>
    <row r="38" spans="6:13" x14ac:dyDescent="0.2">
      <c r="F38" s="189"/>
      <c r="G38" s="189"/>
      <c r="H38" s="189"/>
      <c r="I38" s="189"/>
      <c r="J38" s="189"/>
      <c r="K38" s="189"/>
      <c r="L38" s="189"/>
      <c r="M38" s="189"/>
    </row>
    <row r="39" spans="6:13" x14ac:dyDescent="0.2">
      <c r="F39" s="189"/>
      <c r="G39" s="189"/>
      <c r="H39" s="189"/>
      <c r="I39" s="189"/>
      <c r="J39" s="189"/>
      <c r="K39" s="189"/>
      <c r="L39" s="189"/>
      <c r="M39" s="189"/>
    </row>
    <row r="40" spans="6:13" x14ac:dyDescent="0.2">
      <c r="F40" s="189"/>
      <c r="G40" s="189"/>
      <c r="H40" s="189"/>
      <c r="I40" s="189"/>
      <c r="J40" s="189"/>
      <c r="K40" s="189"/>
      <c r="L40" s="189"/>
      <c r="M40" s="189"/>
    </row>
    <row r="41" spans="6:13" x14ac:dyDescent="0.2">
      <c r="F41" s="189"/>
      <c r="G41" s="189"/>
      <c r="H41" s="189"/>
      <c r="I41" s="189"/>
      <c r="J41" s="189"/>
      <c r="K41" s="189"/>
      <c r="L41" s="189"/>
      <c r="M41" s="189"/>
    </row>
    <row r="42" spans="6:13" x14ac:dyDescent="0.2">
      <c r="F42" s="189"/>
      <c r="G42" s="189"/>
      <c r="H42" s="189"/>
      <c r="I42" s="189"/>
      <c r="J42" s="189"/>
      <c r="K42" s="189"/>
      <c r="L42" s="189"/>
      <c r="M42" s="189"/>
    </row>
    <row r="43" spans="6:13" x14ac:dyDescent="0.2">
      <c r="F43" s="189"/>
      <c r="G43" s="189"/>
      <c r="H43" s="189"/>
      <c r="I43" s="189"/>
      <c r="J43" s="189"/>
      <c r="K43" s="189"/>
      <c r="L43" s="189"/>
      <c r="M43" s="189"/>
    </row>
    <row r="44" spans="6:13" x14ac:dyDescent="0.2">
      <c r="F44" s="189"/>
      <c r="G44" s="189"/>
      <c r="H44" s="189"/>
      <c r="I44" s="189"/>
      <c r="J44" s="189"/>
      <c r="K44" s="189"/>
      <c r="L44" s="189"/>
      <c r="M44" s="189"/>
    </row>
    <row r="45" spans="6:13" x14ac:dyDescent="0.2">
      <c r="F45" s="189"/>
      <c r="G45" s="189"/>
      <c r="H45" s="189"/>
      <c r="I45" s="189"/>
      <c r="J45" s="189"/>
      <c r="K45" s="189"/>
      <c r="L45" s="189"/>
      <c r="M45" s="189"/>
    </row>
    <row r="46" spans="6:13" x14ac:dyDescent="0.2">
      <c r="F46" s="189"/>
      <c r="G46" s="189"/>
      <c r="H46" s="189"/>
      <c r="I46" s="189"/>
      <c r="J46" s="189"/>
      <c r="K46" s="189"/>
      <c r="L46" s="189"/>
      <c r="M46" s="189"/>
    </row>
    <row r="47" spans="6:13" x14ac:dyDescent="0.2">
      <c r="F47" s="189"/>
      <c r="G47" s="189"/>
      <c r="H47" s="189"/>
      <c r="I47" s="189"/>
      <c r="J47" s="189"/>
      <c r="K47" s="189"/>
      <c r="L47" s="189"/>
      <c r="M47" s="189"/>
    </row>
    <row r="48" spans="6:13" x14ac:dyDescent="0.2">
      <c r="F48" s="189"/>
      <c r="G48" s="189"/>
      <c r="H48" s="189"/>
      <c r="I48" s="189"/>
      <c r="J48" s="189"/>
      <c r="K48" s="189"/>
      <c r="L48" s="189"/>
      <c r="M48" s="189"/>
    </row>
    <row r="49" spans="6:13" x14ac:dyDescent="0.2">
      <c r="F49" s="189"/>
      <c r="G49" s="189"/>
      <c r="H49" s="189"/>
      <c r="I49" s="189"/>
      <c r="J49" s="189"/>
      <c r="K49" s="189"/>
      <c r="L49" s="189"/>
      <c r="M49" s="189"/>
    </row>
    <row r="50" spans="6:13" x14ac:dyDescent="0.2">
      <c r="F50" s="189"/>
      <c r="G50" s="189"/>
      <c r="H50" s="189"/>
      <c r="I50" s="189"/>
      <c r="J50" s="189"/>
      <c r="K50" s="189"/>
      <c r="L50" s="189"/>
      <c r="M50" s="189"/>
    </row>
    <row r="51" spans="6:13" x14ac:dyDescent="0.2">
      <c r="F51" s="189"/>
      <c r="G51" s="189"/>
      <c r="H51" s="189"/>
      <c r="I51" s="189"/>
      <c r="J51" s="189"/>
      <c r="K51" s="189"/>
      <c r="L51" s="189"/>
      <c r="M51" s="189"/>
    </row>
    <row r="52" spans="6:13" x14ac:dyDescent="0.2">
      <c r="F52" s="189"/>
      <c r="G52" s="189"/>
      <c r="H52" s="189"/>
      <c r="I52" s="189"/>
      <c r="J52" s="189"/>
      <c r="K52" s="189"/>
      <c r="L52" s="189"/>
      <c r="M52" s="189"/>
    </row>
    <row r="53" spans="6:13" x14ac:dyDescent="0.2">
      <c r="F53" s="189"/>
      <c r="G53" s="189"/>
      <c r="H53" s="189"/>
      <c r="I53" s="189"/>
      <c r="J53" s="189"/>
      <c r="K53" s="189"/>
      <c r="L53" s="189"/>
      <c r="M53" s="189"/>
    </row>
    <row r="54" spans="6:13" x14ac:dyDescent="0.2">
      <c r="F54" s="189"/>
      <c r="G54" s="189"/>
      <c r="H54" s="189"/>
      <c r="I54" s="189"/>
      <c r="J54" s="189"/>
      <c r="K54" s="189"/>
      <c r="L54" s="189"/>
      <c r="M54" s="189"/>
    </row>
    <row r="55" spans="6:13" x14ac:dyDescent="0.2">
      <c r="F55" s="189"/>
      <c r="G55" s="189"/>
      <c r="H55" s="189"/>
      <c r="I55" s="189"/>
      <c r="J55" s="189"/>
      <c r="K55" s="189"/>
      <c r="L55" s="189"/>
      <c r="M55" s="189"/>
    </row>
    <row r="56" spans="6:13" x14ac:dyDescent="0.2">
      <c r="F56" s="189"/>
      <c r="G56" s="189"/>
      <c r="H56" s="189"/>
      <c r="I56" s="189"/>
      <c r="J56" s="189"/>
      <c r="K56" s="189"/>
      <c r="L56" s="189"/>
      <c r="M56" s="189"/>
    </row>
    <row r="57" spans="6:13" x14ac:dyDescent="0.2">
      <c r="F57" s="189"/>
      <c r="G57" s="189"/>
      <c r="H57" s="189"/>
      <c r="I57" s="189"/>
      <c r="J57" s="189"/>
      <c r="K57" s="189"/>
      <c r="L57" s="189"/>
      <c r="M57" s="189"/>
    </row>
    <row r="58" spans="6:13" x14ac:dyDescent="0.2">
      <c r="F58" s="189"/>
      <c r="G58" s="189"/>
      <c r="H58" s="189"/>
      <c r="I58" s="189"/>
      <c r="J58" s="189"/>
      <c r="K58" s="189"/>
      <c r="L58" s="189"/>
      <c r="M58" s="189"/>
    </row>
    <row r="59" spans="6:13" x14ac:dyDescent="0.2">
      <c r="F59" s="189"/>
      <c r="G59" s="189"/>
      <c r="H59" s="189"/>
      <c r="I59" s="189"/>
      <c r="J59" s="189"/>
      <c r="K59" s="189"/>
      <c r="L59" s="189"/>
      <c r="M59" s="189"/>
    </row>
    <row r="60" spans="6:13" x14ac:dyDescent="0.2">
      <c r="F60" s="189"/>
      <c r="G60" s="189"/>
      <c r="H60" s="189"/>
      <c r="I60" s="189"/>
      <c r="J60" s="189"/>
      <c r="K60" s="189"/>
      <c r="L60" s="189"/>
      <c r="M60" s="189"/>
    </row>
    <row r="61" spans="6:13" x14ac:dyDescent="0.2">
      <c r="F61" s="189"/>
      <c r="G61" s="189"/>
      <c r="H61" s="189"/>
      <c r="I61" s="189"/>
      <c r="J61" s="189"/>
      <c r="K61" s="189"/>
      <c r="L61" s="189"/>
      <c r="M61" s="189"/>
    </row>
    <row r="62" spans="6:13" x14ac:dyDescent="0.2">
      <c r="F62" s="189"/>
      <c r="G62" s="189"/>
      <c r="H62" s="189"/>
      <c r="I62" s="189"/>
      <c r="J62" s="189"/>
      <c r="K62" s="189"/>
      <c r="L62" s="189"/>
      <c r="M62" s="189"/>
    </row>
    <row r="63" spans="6:13" x14ac:dyDescent="0.2">
      <c r="F63" s="189"/>
      <c r="G63" s="189"/>
      <c r="H63" s="189"/>
      <c r="I63" s="189"/>
      <c r="J63" s="189"/>
      <c r="K63" s="189"/>
      <c r="L63" s="189"/>
      <c r="M63" s="189"/>
    </row>
    <row r="64" spans="6:13" x14ac:dyDescent="0.2">
      <c r="F64" s="189"/>
      <c r="G64" s="189"/>
      <c r="H64" s="189"/>
      <c r="I64" s="189"/>
      <c r="J64" s="189"/>
      <c r="K64" s="189"/>
      <c r="L64" s="189"/>
      <c r="M64" s="189"/>
    </row>
    <row r="65" spans="6:13" x14ac:dyDescent="0.2">
      <c r="F65" s="189"/>
      <c r="G65" s="189"/>
      <c r="H65" s="189"/>
      <c r="I65" s="189"/>
      <c r="J65" s="189"/>
      <c r="K65" s="189"/>
      <c r="L65" s="189"/>
      <c r="M65" s="189"/>
    </row>
    <row r="66" spans="6:13" x14ac:dyDescent="0.2">
      <c r="F66" s="189"/>
      <c r="G66" s="189"/>
      <c r="H66" s="189"/>
      <c r="I66" s="189"/>
      <c r="J66" s="189"/>
      <c r="K66" s="189"/>
      <c r="L66" s="189"/>
      <c r="M66" s="189"/>
    </row>
    <row r="67" spans="6:13" x14ac:dyDescent="0.2">
      <c r="F67" s="189"/>
      <c r="G67" s="189"/>
      <c r="H67" s="189"/>
      <c r="I67" s="189"/>
      <c r="J67" s="189"/>
      <c r="K67" s="189"/>
      <c r="L67" s="189"/>
      <c r="M67" s="189"/>
    </row>
    <row r="68" spans="6:13" x14ac:dyDescent="0.2">
      <c r="F68" s="189"/>
      <c r="G68" s="189"/>
      <c r="H68" s="189"/>
      <c r="I68" s="189"/>
      <c r="J68" s="189"/>
      <c r="K68" s="189"/>
      <c r="L68" s="189"/>
      <c r="M68" s="189"/>
    </row>
    <row r="69" spans="6:13" x14ac:dyDescent="0.2">
      <c r="F69" s="189"/>
      <c r="G69" s="189"/>
      <c r="H69" s="189"/>
      <c r="I69" s="189"/>
      <c r="J69" s="189"/>
      <c r="K69" s="189"/>
      <c r="L69" s="189"/>
      <c r="M69" s="189"/>
    </row>
    <row r="70" spans="6:13" x14ac:dyDescent="0.2">
      <c r="F70" s="189"/>
      <c r="G70" s="189"/>
      <c r="H70" s="189"/>
      <c r="I70" s="189"/>
      <c r="J70" s="189"/>
      <c r="K70" s="189"/>
      <c r="L70" s="189"/>
      <c r="M70" s="189"/>
    </row>
    <row r="71" spans="6:13" x14ac:dyDescent="0.2">
      <c r="F71" s="189"/>
      <c r="G71" s="189"/>
      <c r="H71" s="189"/>
      <c r="I71" s="189"/>
      <c r="J71" s="189"/>
      <c r="K71" s="189"/>
      <c r="L71" s="189"/>
      <c r="M71" s="189"/>
    </row>
    <row r="72" spans="6:13" x14ac:dyDescent="0.2">
      <c r="F72" s="189"/>
      <c r="G72" s="189"/>
      <c r="H72" s="189"/>
      <c r="I72" s="189"/>
      <c r="J72" s="189"/>
      <c r="K72" s="189"/>
      <c r="L72" s="189"/>
      <c r="M72" s="189"/>
    </row>
    <row r="73" spans="6:13" x14ac:dyDescent="0.2">
      <c r="F73" s="189"/>
      <c r="G73" s="189"/>
      <c r="H73" s="189"/>
      <c r="I73" s="189"/>
      <c r="J73" s="189"/>
      <c r="K73" s="189"/>
      <c r="L73" s="189"/>
      <c r="M73" s="189"/>
    </row>
    <row r="74" spans="6:13" x14ac:dyDescent="0.2">
      <c r="F74" s="189"/>
      <c r="G74" s="189"/>
      <c r="H74" s="189"/>
      <c r="I74" s="189"/>
      <c r="J74" s="189"/>
      <c r="K74" s="189"/>
      <c r="L74" s="189"/>
      <c r="M74" s="189"/>
    </row>
    <row r="75" spans="6:13" x14ac:dyDescent="0.2">
      <c r="F75" s="189"/>
      <c r="G75" s="189"/>
      <c r="H75" s="189"/>
      <c r="I75" s="189"/>
      <c r="J75" s="189"/>
      <c r="K75" s="189"/>
      <c r="L75" s="189"/>
      <c r="M75" s="189"/>
    </row>
    <row r="76" spans="6:13" x14ac:dyDescent="0.2">
      <c r="F76" s="189"/>
      <c r="G76" s="189"/>
      <c r="H76" s="189"/>
      <c r="I76" s="189"/>
      <c r="J76" s="189"/>
      <c r="K76" s="189"/>
      <c r="L76" s="189"/>
      <c r="M76" s="189"/>
    </row>
    <row r="77" spans="6:13" x14ac:dyDescent="0.2">
      <c r="F77" s="189"/>
      <c r="G77" s="189"/>
      <c r="H77" s="189"/>
      <c r="I77" s="189"/>
      <c r="J77" s="189"/>
      <c r="K77" s="189"/>
      <c r="L77" s="189"/>
      <c r="M77" s="189"/>
    </row>
    <row r="78" spans="6:13" x14ac:dyDescent="0.2">
      <c r="F78" s="189"/>
      <c r="G78" s="189"/>
      <c r="H78" s="189"/>
      <c r="I78" s="189"/>
      <c r="J78" s="189"/>
      <c r="K78" s="189"/>
      <c r="L78" s="189"/>
      <c r="M78" s="189"/>
    </row>
    <row r="79" spans="6:13" x14ac:dyDescent="0.2">
      <c r="F79" s="189"/>
      <c r="G79" s="189"/>
      <c r="H79" s="189"/>
      <c r="I79" s="189"/>
      <c r="J79" s="189"/>
      <c r="K79" s="189"/>
      <c r="L79" s="189"/>
      <c r="M79" s="189"/>
    </row>
    <row r="80" spans="6:13" x14ac:dyDescent="0.2">
      <c r="F80" s="189"/>
      <c r="G80" s="189"/>
      <c r="H80" s="189"/>
      <c r="I80" s="189"/>
      <c r="J80" s="189"/>
      <c r="K80" s="189"/>
      <c r="L80" s="189"/>
      <c r="M80" s="189"/>
    </row>
    <row r="81" spans="5:13" x14ac:dyDescent="0.2">
      <c r="F81" s="189"/>
      <c r="G81" s="189"/>
      <c r="H81" s="189"/>
      <c r="I81" s="189"/>
      <c r="J81" s="189"/>
      <c r="K81" s="189"/>
      <c r="L81" s="189"/>
      <c r="M81" s="189"/>
    </row>
    <row r="82" spans="5:13" x14ac:dyDescent="0.2">
      <c r="F82" s="189"/>
      <c r="G82" s="189"/>
      <c r="H82" s="189"/>
      <c r="I82" s="189"/>
      <c r="J82" s="189"/>
      <c r="K82" s="189"/>
      <c r="L82" s="189"/>
      <c r="M82" s="189"/>
    </row>
    <row r="83" spans="5:13" x14ac:dyDescent="0.2">
      <c r="F83" s="189"/>
      <c r="G83" s="189"/>
      <c r="H83" s="189"/>
      <c r="I83" s="189"/>
      <c r="J83" s="189"/>
      <c r="K83" s="189"/>
      <c r="L83" s="189"/>
      <c r="M83" s="189"/>
    </row>
    <row r="84" spans="5:13" x14ac:dyDescent="0.2">
      <c r="F84" s="189"/>
      <c r="G84" s="189"/>
      <c r="H84" s="189"/>
      <c r="I84" s="189"/>
      <c r="J84" s="189"/>
      <c r="K84" s="189"/>
      <c r="L84" s="189"/>
      <c r="M84" s="189"/>
    </row>
    <row r="85" spans="5:13" x14ac:dyDescent="0.2">
      <c r="F85" s="189"/>
      <c r="G85" s="189"/>
      <c r="H85" s="189"/>
      <c r="I85" s="189"/>
      <c r="J85" s="189"/>
      <c r="K85" s="189"/>
      <c r="L85" s="189"/>
      <c r="M85" s="189"/>
    </row>
    <row r="86" spans="5:13" x14ac:dyDescent="0.2">
      <c r="F86" s="189"/>
      <c r="G86" s="189"/>
      <c r="H86" s="189"/>
      <c r="I86" s="189"/>
      <c r="J86" s="189"/>
      <c r="K86" s="189"/>
      <c r="L86" s="189"/>
      <c r="M86" s="189"/>
    </row>
    <row r="87" spans="5:13" x14ac:dyDescent="0.2">
      <c r="F87" s="189"/>
      <c r="G87" s="189"/>
      <c r="H87" s="189"/>
      <c r="I87" s="189"/>
      <c r="J87" s="189"/>
      <c r="K87" s="189"/>
      <c r="L87" s="189"/>
      <c r="M87" s="189"/>
    </row>
    <row r="88" spans="5:13" x14ac:dyDescent="0.2">
      <c r="F88" s="189"/>
      <c r="G88" s="189"/>
      <c r="H88" s="189"/>
      <c r="I88" s="189"/>
      <c r="J88" s="189"/>
      <c r="K88" s="189"/>
      <c r="L88" s="189"/>
      <c r="M88" s="189"/>
    </row>
    <row r="89" spans="5:13" x14ac:dyDescent="0.2">
      <c r="F89" s="189"/>
      <c r="G89" s="189"/>
      <c r="H89" s="189"/>
      <c r="I89" s="189"/>
      <c r="J89" s="189"/>
      <c r="K89" s="189"/>
      <c r="L89" s="189"/>
      <c r="M89" s="189"/>
    </row>
    <row r="90" spans="5:13" x14ac:dyDescent="0.2">
      <c r="F90" s="189"/>
      <c r="G90" s="189"/>
      <c r="H90" s="189"/>
      <c r="I90" s="189"/>
      <c r="J90" s="189"/>
      <c r="K90" s="189"/>
      <c r="L90" s="189"/>
      <c r="M90" s="189"/>
    </row>
    <row r="91" spans="5:13" x14ac:dyDescent="0.2">
      <c r="F91" s="189"/>
      <c r="G91" s="189"/>
      <c r="H91" s="189"/>
      <c r="I91" s="189"/>
      <c r="J91" s="189"/>
      <c r="K91" s="189"/>
      <c r="L91" s="189"/>
      <c r="M91" s="189"/>
    </row>
    <row r="92" spans="5:13" x14ac:dyDescent="0.2">
      <c r="F92" s="189"/>
      <c r="G92" s="189"/>
      <c r="H92" s="189"/>
      <c r="I92" s="189"/>
      <c r="J92" s="189"/>
      <c r="K92" s="189"/>
      <c r="L92" s="189"/>
      <c r="M92" s="189"/>
    </row>
    <row r="93" spans="5:13" x14ac:dyDescent="0.2">
      <c r="F93" s="189"/>
      <c r="G93" s="189"/>
      <c r="H93" s="189"/>
      <c r="I93" s="189"/>
      <c r="J93" s="189"/>
      <c r="K93" s="189"/>
      <c r="L93" s="189"/>
      <c r="M93" s="189"/>
    </row>
    <row r="94" spans="5:13" x14ac:dyDescent="0.2">
      <c r="E94" t="s">
        <v>27</v>
      </c>
      <c r="F94" s="189"/>
      <c r="G94" s="189"/>
      <c r="H94" s="189"/>
      <c r="I94" s="189"/>
      <c r="J94" s="189"/>
      <c r="K94" s="189"/>
      <c r="L94" s="189"/>
      <c r="M94" s="189"/>
    </row>
    <row r="95" spans="5:13" x14ac:dyDescent="0.2">
      <c r="F95" s="189"/>
      <c r="G95" s="189"/>
      <c r="H95" s="189"/>
      <c r="I95" s="189"/>
      <c r="J95" s="189"/>
      <c r="K95" s="189"/>
      <c r="L95" s="189"/>
      <c r="M95" s="189"/>
    </row>
    <row r="96" spans="5:13" x14ac:dyDescent="0.2">
      <c r="F96" s="189"/>
      <c r="G96" s="189"/>
      <c r="H96" s="189"/>
      <c r="I96" s="189"/>
      <c r="J96" s="189"/>
      <c r="K96" s="189"/>
      <c r="L96" s="189"/>
      <c r="M96" s="189"/>
    </row>
    <row r="97" spans="6:13" x14ac:dyDescent="0.2">
      <c r="F97" s="189"/>
      <c r="G97" s="189"/>
      <c r="H97" s="189"/>
      <c r="I97" s="189"/>
      <c r="J97" s="189"/>
      <c r="K97" s="189"/>
      <c r="L97" s="189"/>
      <c r="M97" s="189"/>
    </row>
    <row r="98" spans="6:13" x14ac:dyDescent="0.2">
      <c r="F98" s="189"/>
      <c r="G98" s="189"/>
      <c r="H98" s="189"/>
      <c r="I98" s="189"/>
      <c r="J98" s="189"/>
      <c r="K98" s="189"/>
      <c r="L98" s="189"/>
      <c r="M98" s="189"/>
    </row>
    <row r="99" spans="6:13" x14ac:dyDescent="0.2">
      <c r="F99" s="189"/>
      <c r="G99" s="189"/>
      <c r="H99" s="189"/>
      <c r="I99" s="189"/>
      <c r="J99" s="189"/>
      <c r="K99" s="189"/>
      <c r="L99" s="189"/>
      <c r="M99" s="189"/>
    </row>
    <row r="100" spans="6:13" x14ac:dyDescent="0.2">
      <c r="F100" s="189"/>
      <c r="G100" s="189"/>
      <c r="H100" s="189"/>
      <c r="I100" s="189"/>
      <c r="J100" s="189"/>
      <c r="K100" s="189"/>
      <c r="L100" s="189"/>
      <c r="M100" s="189"/>
    </row>
    <row r="101" spans="6:13" x14ac:dyDescent="0.2">
      <c r="F101" s="189"/>
      <c r="G101" s="189"/>
      <c r="H101" s="189"/>
      <c r="I101" s="189"/>
      <c r="J101" s="189"/>
      <c r="K101" s="189"/>
      <c r="L101" s="189"/>
      <c r="M101" s="189"/>
    </row>
    <row r="102" spans="6:13" x14ac:dyDescent="0.2">
      <c r="F102" s="189"/>
      <c r="G102" s="189"/>
      <c r="H102" s="189"/>
      <c r="I102" s="189"/>
      <c r="J102" s="189"/>
      <c r="K102" s="189"/>
      <c r="L102" s="189"/>
      <c r="M102" s="189"/>
    </row>
    <row r="103" spans="6:13" x14ac:dyDescent="0.2">
      <c r="F103" s="189"/>
      <c r="G103" s="189"/>
      <c r="H103" s="189"/>
      <c r="I103" s="189"/>
      <c r="J103" s="189"/>
      <c r="K103" s="189"/>
      <c r="L103" s="189"/>
      <c r="M103" s="189"/>
    </row>
    <row r="104" spans="6:13" x14ac:dyDescent="0.2">
      <c r="F104" s="189"/>
      <c r="G104" s="189"/>
      <c r="H104" s="189"/>
      <c r="I104" s="189"/>
      <c r="J104" s="189"/>
      <c r="K104" s="189"/>
      <c r="L104" s="189"/>
      <c r="M104" s="189"/>
    </row>
    <row r="105" spans="6:13" x14ac:dyDescent="0.2">
      <c r="F105" s="189"/>
      <c r="G105" s="189"/>
      <c r="H105" s="189"/>
      <c r="I105" s="189"/>
      <c r="J105" s="189"/>
      <c r="K105" s="189"/>
      <c r="L105" s="189"/>
      <c r="M105" s="189"/>
    </row>
    <row r="106" spans="6:13" x14ac:dyDescent="0.2">
      <c r="F106" s="189"/>
      <c r="G106" s="189"/>
      <c r="H106" s="189"/>
      <c r="I106" s="189"/>
      <c r="J106" s="189"/>
      <c r="K106" s="189"/>
      <c r="L106" s="189"/>
      <c r="M106" s="189"/>
    </row>
    <row r="107" spans="6:13" x14ac:dyDescent="0.2">
      <c r="F107" s="189"/>
      <c r="G107" s="189"/>
      <c r="H107" s="189"/>
      <c r="I107" s="189"/>
      <c r="J107" s="189"/>
      <c r="K107" s="189"/>
      <c r="L107" s="189"/>
      <c r="M107" s="189"/>
    </row>
    <row r="108" spans="6:13" x14ac:dyDescent="0.2">
      <c r="F108" s="189"/>
      <c r="G108" s="189"/>
      <c r="H108" s="189"/>
      <c r="I108" s="189"/>
      <c r="J108" s="189"/>
      <c r="K108" s="189"/>
      <c r="L108" s="189"/>
      <c r="M108" s="189"/>
    </row>
    <row r="109" spans="6:13" x14ac:dyDescent="0.2">
      <c r="F109" s="189"/>
      <c r="G109" s="189"/>
      <c r="H109" s="189"/>
      <c r="I109" s="189"/>
      <c r="J109" s="189"/>
      <c r="K109" s="189"/>
      <c r="L109" s="189"/>
      <c r="M109" s="189"/>
    </row>
    <row r="110" spans="6:13" x14ac:dyDescent="0.2">
      <c r="F110" s="189"/>
      <c r="G110" s="189"/>
      <c r="H110" s="189"/>
      <c r="I110" s="189"/>
      <c r="J110" s="189"/>
      <c r="K110" s="189"/>
      <c r="L110" s="189"/>
      <c r="M110" s="189"/>
    </row>
    <row r="111" spans="6:13" x14ac:dyDescent="0.2">
      <c r="F111" s="189"/>
      <c r="G111" s="189"/>
      <c r="H111" s="189"/>
      <c r="I111" s="189"/>
      <c r="J111" s="189"/>
      <c r="K111" s="189"/>
      <c r="L111" s="189"/>
      <c r="M111" s="189"/>
    </row>
    <row r="112" spans="6:13" x14ac:dyDescent="0.2">
      <c r="F112" s="189"/>
      <c r="G112" s="189"/>
      <c r="H112" s="189"/>
      <c r="I112" s="189"/>
      <c r="J112" s="189"/>
      <c r="K112" s="189"/>
      <c r="L112" s="189"/>
      <c r="M112" s="189"/>
    </row>
    <row r="113" spans="1:13" x14ac:dyDescent="0.2">
      <c r="F113" s="189"/>
      <c r="G113" s="189"/>
      <c r="H113" s="189"/>
      <c r="I113" s="189"/>
      <c r="J113" s="189"/>
      <c r="K113" s="189"/>
      <c r="L113" s="189"/>
      <c r="M113" s="189"/>
    </row>
    <row r="114" spans="1:13" x14ac:dyDescent="0.2">
      <c r="F114" s="189"/>
      <c r="G114" s="189"/>
      <c r="H114" s="189"/>
      <c r="I114" s="189"/>
      <c r="J114" s="189"/>
      <c r="K114" s="189"/>
      <c r="L114" s="189"/>
      <c r="M114" s="189"/>
    </row>
    <row r="115" spans="1:13" x14ac:dyDescent="0.2">
      <c r="F115" s="189"/>
      <c r="G115" s="189"/>
      <c r="H115" s="189"/>
      <c r="I115" s="189"/>
      <c r="J115" s="189"/>
      <c r="K115" s="189"/>
      <c r="L115" s="189"/>
      <c r="M115" s="189"/>
    </row>
    <row r="116" spans="1:13" x14ac:dyDescent="0.2">
      <c r="A116" s="3" t="s">
        <v>25</v>
      </c>
      <c r="F116" s="189"/>
      <c r="G116" s="189"/>
      <c r="H116" s="189"/>
      <c r="I116" s="189"/>
      <c r="J116" s="189"/>
      <c r="K116" s="189"/>
      <c r="L116" s="189"/>
      <c r="M116" s="189"/>
    </row>
    <row r="117" spans="1:13" ht="13.5" thickBot="1" x14ac:dyDescent="0.25">
      <c r="A117" s="9"/>
      <c r="B117" s="4" t="s">
        <v>4</v>
      </c>
      <c r="D117" s="9"/>
      <c r="E117" s="4" t="s">
        <v>4</v>
      </c>
      <c r="F117" s="190"/>
      <c r="G117" s="190"/>
      <c r="H117" s="190"/>
      <c r="I117" s="189"/>
      <c r="J117" s="189"/>
      <c r="K117" s="189"/>
      <c r="L117" s="189"/>
      <c r="M117" s="189"/>
    </row>
    <row r="118" spans="1:13" ht="15" thickBot="1" x14ac:dyDescent="0.3">
      <c r="A118" s="5" t="s">
        <v>12</v>
      </c>
      <c r="B118" s="13">
        <v>4</v>
      </c>
      <c r="D118" s="5" t="s">
        <v>13</v>
      </c>
      <c r="E118" s="177">
        <v>4</v>
      </c>
      <c r="F118" s="197"/>
      <c r="G118" s="178"/>
      <c r="H118" s="190"/>
      <c r="I118" s="189"/>
      <c r="J118" s="189"/>
      <c r="K118" s="189"/>
      <c r="L118" s="189"/>
      <c r="M118" s="189"/>
    </row>
    <row r="119" spans="1:13" x14ac:dyDescent="0.2">
      <c r="A119" s="9"/>
      <c r="B119" s="4" t="s">
        <v>14</v>
      </c>
      <c r="E119" s="4" t="s">
        <v>14</v>
      </c>
      <c r="F119" s="197"/>
      <c r="G119" s="178"/>
      <c r="H119" s="190"/>
      <c r="I119" s="189"/>
      <c r="J119" s="189"/>
      <c r="K119" s="189"/>
      <c r="L119" s="189"/>
      <c r="M119" s="189"/>
    </row>
    <row r="120" spans="1:13" ht="14.25" x14ac:dyDescent="0.25">
      <c r="A120" s="5" t="s">
        <v>28</v>
      </c>
      <c r="B120" s="14" t="s">
        <v>16</v>
      </c>
      <c r="D120" s="5" t="s">
        <v>17</v>
      </c>
      <c r="E120" s="15" t="s">
        <v>18</v>
      </c>
      <c r="F120" s="197"/>
      <c r="G120" s="178"/>
      <c r="H120" s="190"/>
      <c r="I120" s="189"/>
      <c r="J120" s="189"/>
      <c r="K120" s="189"/>
      <c r="L120" s="189"/>
      <c r="M120" s="189"/>
    </row>
    <row r="121" spans="1:13" x14ac:dyDescent="0.2">
      <c r="A121" s="16" t="s">
        <v>19</v>
      </c>
      <c r="B121" s="17">
        <f>NORMSDIST( B118 )</f>
        <v>0.99996832875816688</v>
      </c>
      <c r="D121" s="5" t="s">
        <v>20</v>
      </c>
      <c r="E121" s="11">
        <f>E118 -1.5</f>
        <v>2.5</v>
      </c>
      <c r="F121" s="189"/>
      <c r="G121" s="189"/>
      <c r="H121" s="189"/>
      <c r="I121" s="189"/>
      <c r="J121" s="189"/>
      <c r="K121" s="189"/>
      <c r="L121" s="189"/>
      <c r="M121" s="189"/>
    </row>
    <row r="122" spans="1:13" x14ac:dyDescent="0.2">
      <c r="A122" s="5" t="s">
        <v>29</v>
      </c>
      <c r="B122" s="14" t="s">
        <v>22</v>
      </c>
      <c r="D122" s="5" t="s">
        <v>15</v>
      </c>
      <c r="E122" s="14" t="s">
        <v>16</v>
      </c>
      <c r="F122" s="161"/>
      <c r="G122" s="291"/>
      <c r="H122" s="189"/>
      <c r="I122" s="189"/>
      <c r="J122" s="189"/>
      <c r="K122" s="189"/>
      <c r="L122" s="189"/>
      <c r="M122" s="189"/>
    </row>
    <row r="123" spans="1:13" ht="13.5" thickBot="1" x14ac:dyDescent="0.25">
      <c r="A123" s="16" t="s">
        <v>19</v>
      </c>
      <c r="B123" s="18">
        <f>1- NORMSDIST( B118 )</f>
        <v>3.1671241833119979E-5</v>
      </c>
      <c r="D123" s="16" t="s">
        <v>19</v>
      </c>
      <c r="E123" s="17">
        <f>NORMSDIST( E121 )</f>
        <v>0.99379033467422384</v>
      </c>
      <c r="F123" s="161"/>
      <c r="G123" s="291"/>
      <c r="H123" s="189"/>
      <c r="I123" s="189"/>
      <c r="J123" s="189"/>
      <c r="K123" s="189"/>
      <c r="L123" s="189"/>
      <c r="M123" s="189"/>
    </row>
    <row r="124" spans="1:13" ht="13.5" thickBot="1" x14ac:dyDescent="0.25">
      <c r="A124" s="5" t="s">
        <v>26</v>
      </c>
      <c r="B124" s="201">
        <f>1000000*B123</f>
        <v>31.671241833119979</v>
      </c>
      <c r="D124" s="5" t="s">
        <v>21</v>
      </c>
      <c r="E124" s="14" t="s">
        <v>22</v>
      </c>
      <c r="F124" s="161"/>
      <c r="G124" s="291"/>
      <c r="H124" s="189"/>
      <c r="I124" s="189"/>
      <c r="J124" s="189"/>
      <c r="K124" s="189"/>
      <c r="L124" s="189"/>
      <c r="M124" s="189"/>
    </row>
    <row r="125" spans="1:13" ht="13.5" thickBot="1" x14ac:dyDescent="0.25">
      <c r="A125" s="5" t="s">
        <v>27</v>
      </c>
      <c r="D125" s="16" t="s">
        <v>19</v>
      </c>
      <c r="E125" s="18">
        <f>1- NORMSDIST( E121 )</f>
        <v>6.2096653257761592E-3</v>
      </c>
      <c r="F125" s="189"/>
      <c r="G125" s="189"/>
      <c r="H125" s="189"/>
      <c r="I125" s="189"/>
      <c r="J125" s="189"/>
      <c r="K125" s="189"/>
      <c r="L125" s="189"/>
      <c r="M125" s="189"/>
    </row>
    <row r="126" spans="1:13" ht="13.5" thickBot="1" x14ac:dyDescent="0.25">
      <c r="A126" t="s">
        <v>23</v>
      </c>
      <c r="D126" s="5" t="s">
        <v>95</v>
      </c>
      <c r="E126" s="201">
        <f>1000000*E125</f>
        <v>6209.6653257761591</v>
      </c>
      <c r="F126" s="189"/>
      <c r="G126" s="189"/>
      <c r="H126" s="189"/>
      <c r="I126" s="189"/>
      <c r="J126" s="189"/>
      <c r="K126" s="189"/>
      <c r="L126" s="189"/>
      <c r="M126" s="189"/>
    </row>
    <row r="127" spans="1:13" x14ac:dyDescent="0.2">
      <c r="A127" s="14"/>
      <c r="D127" s="5" t="s">
        <v>24</v>
      </c>
      <c r="F127" s="189"/>
      <c r="G127" s="189"/>
      <c r="H127" s="189"/>
      <c r="I127" s="189"/>
      <c r="J127" s="189"/>
      <c r="K127" s="189"/>
      <c r="L127" s="189"/>
      <c r="M127" s="189"/>
    </row>
    <row r="128" spans="1:13" x14ac:dyDescent="0.2">
      <c r="F128" s="189"/>
      <c r="G128" s="189"/>
      <c r="H128" s="189"/>
      <c r="I128" s="189"/>
      <c r="J128" s="189"/>
      <c r="K128" s="189"/>
      <c r="L128" s="189"/>
      <c r="M128" s="189"/>
    </row>
    <row r="129" spans="4:13" x14ac:dyDescent="0.2">
      <c r="D129" s="288" t="s">
        <v>27</v>
      </c>
      <c r="F129" s="189"/>
      <c r="G129" s="189"/>
      <c r="H129" s="189"/>
      <c r="I129" s="189"/>
      <c r="J129" s="189"/>
      <c r="K129" s="189"/>
      <c r="L129" s="189"/>
      <c r="M129" s="189"/>
    </row>
    <row r="130" spans="4:13" x14ac:dyDescent="0.2">
      <c r="F130" s="189"/>
      <c r="G130" s="189"/>
      <c r="H130" s="189"/>
      <c r="I130" s="189"/>
      <c r="J130" s="189"/>
      <c r="K130" s="189"/>
      <c r="L130" s="189"/>
      <c r="M130" s="189"/>
    </row>
    <row r="131" spans="4:13" x14ac:dyDescent="0.2">
      <c r="F131" s="189"/>
      <c r="G131" s="189"/>
      <c r="H131" s="189"/>
      <c r="I131" s="189"/>
      <c r="J131" s="189"/>
      <c r="K131" s="189"/>
      <c r="L131" s="189"/>
      <c r="M131" s="189"/>
    </row>
    <row r="132" spans="4:13" x14ac:dyDescent="0.2">
      <c r="F132" s="189"/>
      <c r="G132" s="189"/>
      <c r="H132" s="189"/>
      <c r="I132" s="189"/>
      <c r="J132" s="189"/>
      <c r="K132" s="189"/>
      <c r="L132" s="189"/>
      <c r="M132" s="189"/>
    </row>
    <row r="133" spans="4:13" x14ac:dyDescent="0.2">
      <c r="F133" s="189"/>
      <c r="G133" s="189"/>
      <c r="H133" s="189"/>
      <c r="I133" s="189"/>
      <c r="J133" s="189"/>
      <c r="K133" s="189"/>
      <c r="L133" s="189"/>
      <c r="M133" s="189"/>
    </row>
    <row r="134" spans="4:13" x14ac:dyDescent="0.2">
      <c r="F134" s="189"/>
      <c r="G134" s="189"/>
      <c r="H134" s="189"/>
      <c r="I134" s="189"/>
      <c r="J134" s="189"/>
      <c r="K134" s="189"/>
      <c r="L134" s="189"/>
      <c r="M134" s="189"/>
    </row>
    <row r="135" spans="4:13" x14ac:dyDescent="0.2">
      <c r="F135" s="189"/>
      <c r="G135" s="189"/>
      <c r="H135" s="189"/>
      <c r="I135" s="189"/>
      <c r="J135" s="189"/>
      <c r="K135" s="189"/>
      <c r="L135" s="189"/>
      <c r="M135" s="189"/>
    </row>
    <row r="136" spans="4:13" x14ac:dyDescent="0.2">
      <c r="F136" s="189"/>
      <c r="G136" s="189"/>
      <c r="H136" s="189"/>
      <c r="I136" s="189"/>
      <c r="J136" s="189"/>
      <c r="K136" s="189"/>
      <c r="L136" s="189"/>
      <c r="M136" s="189"/>
    </row>
    <row r="137" spans="4:13" x14ac:dyDescent="0.2">
      <c r="F137" s="189"/>
      <c r="G137" s="189"/>
      <c r="H137" s="189"/>
      <c r="I137" s="189"/>
      <c r="J137" s="189"/>
      <c r="K137" s="189"/>
      <c r="L137" s="189"/>
      <c r="M137" s="189"/>
    </row>
    <row r="138" spans="4:13" x14ac:dyDescent="0.2">
      <c r="F138" s="189"/>
      <c r="G138" s="189"/>
      <c r="H138" s="189"/>
      <c r="I138" s="189"/>
      <c r="J138" s="189"/>
      <c r="K138" s="189"/>
      <c r="L138" s="189"/>
      <c r="M138" s="189"/>
    </row>
    <row r="139" spans="4:13" x14ac:dyDescent="0.2">
      <c r="F139" s="189"/>
      <c r="G139" s="189"/>
      <c r="H139" s="189"/>
      <c r="I139" s="189"/>
      <c r="J139" s="189"/>
      <c r="K139" s="189"/>
      <c r="L139" s="189"/>
      <c r="M139" s="189"/>
    </row>
    <row r="140" spans="4:13" x14ac:dyDescent="0.2">
      <c r="F140" s="189"/>
      <c r="G140" s="189"/>
      <c r="H140" s="189"/>
      <c r="I140" s="189"/>
      <c r="J140" s="189"/>
      <c r="K140" s="189"/>
      <c r="L140" s="189"/>
      <c r="M140" s="189"/>
    </row>
    <row r="141" spans="4:13" x14ac:dyDescent="0.2">
      <c r="F141" s="189"/>
      <c r="G141" s="189"/>
      <c r="H141" s="189"/>
      <c r="I141" s="189"/>
      <c r="J141" s="189"/>
      <c r="K141" s="189"/>
      <c r="L141" s="189"/>
      <c r="M141" s="189"/>
    </row>
    <row r="142" spans="4:13" x14ac:dyDescent="0.2">
      <c r="F142" s="189"/>
      <c r="G142" s="189"/>
      <c r="H142" s="189"/>
      <c r="I142" s="189"/>
      <c r="J142" s="189"/>
      <c r="K142" s="189"/>
      <c r="L142" s="189"/>
      <c r="M142" s="189"/>
    </row>
    <row r="143" spans="4:13" x14ac:dyDescent="0.2">
      <c r="F143" s="189"/>
      <c r="G143" s="189"/>
      <c r="H143" s="189"/>
      <c r="I143" s="189"/>
      <c r="J143" s="189"/>
      <c r="K143" s="189"/>
      <c r="L143" s="189"/>
      <c r="M143" s="189"/>
    </row>
    <row r="144" spans="4:13" x14ac:dyDescent="0.2">
      <c r="F144" s="189"/>
      <c r="G144" s="189"/>
      <c r="H144" s="189"/>
      <c r="I144" s="189"/>
      <c r="J144" s="189"/>
      <c r="K144" s="189"/>
      <c r="L144" s="189"/>
      <c r="M144" s="189"/>
    </row>
    <row r="145" spans="6:13" x14ac:dyDescent="0.2">
      <c r="F145" s="189"/>
      <c r="G145" s="189"/>
      <c r="H145" s="189"/>
      <c r="I145" s="189"/>
      <c r="J145" s="189"/>
      <c r="K145" s="189"/>
      <c r="L145" s="189"/>
      <c r="M145" s="189"/>
    </row>
    <row r="146" spans="6:13" x14ac:dyDescent="0.2">
      <c r="F146" s="189"/>
      <c r="G146" s="189"/>
      <c r="H146" s="189"/>
      <c r="I146" s="189"/>
      <c r="J146" s="189"/>
      <c r="K146" s="189"/>
      <c r="L146" s="189"/>
      <c r="M146" s="189"/>
    </row>
    <row r="147" spans="6:13" x14ac:dyDescent="0.2">
      <c r="F147" s="189"/>
      <c r="G147" s="189"/>
      <c r="H147" s="189"/>
      <c r="I147" s="189"/>
      <c r="J147" s="189"/>
      <c r="K147" s="189"/>
      <c r="L147" s="189"/>
      <c r="M147" s="189"/>
    </row>
    <row r="148" spans="6:13" x14ac:dyDescent="0.2">
      <c r="F148" s="189"/>
      <c r="G148" s="189"/>
      <c r="H148" s="189"/>
      <c r="I148" s="189"/>
      <c r="J148" s="189"/>
      <c r="K148" s="189"/>
      <c r="L148" s="189"/>
      <c r="M148" s="189"/>
    </row>
    <row r="149" spans="6:13" x14ac:dyDescent="0.2">
      <c r="F149" s="189"/>
      <c r="G149" s="189"/>
      <c r="H149" s="189"/>
      <c r="I149" s="189"/>
      <c r="J149" s="189"/>
      <c r="K149" s="189"/>
      <c r="L149" s="189"/>
      <c r="M149" s="189"/>
    </row>
    <row r="150" spans="6:13" x14ac:dyDescent="0.2">
      <c r="F150" s="189"/>
      <c r="G150" s="189"/>
      <c r="H150" s="189"/>
      <c r="I150" s="189"/>
      <c r="J150" s="189"/>
      <c r="K150" s="189"/>
      <c r="L150" s="189"/>
      <c r="M150" s="189"/>
    </row>
    <row r="151" spans="6:13" x14ac:dyDescent="0.2">
      <c r="F151" s="189"/>
      <c r="G151" s="189"/>
      <c r="H151" s="189"/>
      <c r="I151" s="189"/>
      <c r="J151" s="189"/>
      <c r="K151" s="189"/>
      <c r="L151" s="189"/>
      <c r="M151" s="189"/>
    </row>
    <row r="152" spans="6:13" x14ac:dyDescent="0.2">
      <c r="F152" s="189"/>
      <c r="G152" s="189"/>
      <c r="H152" s="189"/>
      <c r="I152" s="189"/>
      <c r="J152" s="189"/>
      <c r="K152" s="189"/>
      <c r="L152" s="189"/>
      <c r="M152" s="189"/>
    </row>
    <row r="153" spans="6:13" x14ac:dyDescent="0.2">
      <c r="F153" s="189"/>
      <c r="G153" s="189"/>
      <c r="H153" s="189"/>
      <c r="I153" s="189"/>
      <c r="J153" s="189"/>
      <c r="K153" s="189"/>
      <c r="L153" s="189"/>
      <c r="M153" s="189"/>
    </row>
    <row r="154" spans="6:13" x14ac:dyDescent="0.2">
      <c r="F154" s="189"/>
      <c r="G154" s="189"/>
      <c r="H154" s="189"/>
      <c r="I154" s="189"/>
      <c r="J154" s="189"/>
      <c r="K154" s="189"/>
      <c r="L154" s="189"/>
      <c r="M154" s="189"/>
    </row>
    <row r="155" spans="6:13" x14ac:dyDescent="0.2">
      <c r="F155" s="189"/>
      <c r="G155" s="189"/>
      <c r="H155" s="189"/>
      <c r="I155" s="189"/>
      <c r="J155" s="189"/>
      <c r="K155" s="189"/>
      <c r="L155" s="189"/>
      <c r="M155" s="189"/>
    </row>
    <row r="156" spans="6:13" x14ac:dyDescent="0.2">
      <c r="F156" s="189"/>
      <c r="G156" s="189"/>
      <c r="H156" s="189"/>
      <c r="I156" s="189"/>
      <c r="J156" s="189"/>
      <c r="K156" s="189"/>
      <c r="L156" s="189"/>
      <c r="M156" s="189"/>
    </row>
    <row r="157" spans="6:13" x14ac:dyDescent="0.2">
      <c r="F157" s="189"/>
      <c r="G157" s="189"/>
      <c r="H157" s="189"/>
      <c r="I157" s="189"/>
      <c r="J157" s="189"/>
      <c r="K157" s="189"/>
      <c r="L157" s="189"/>
      <c r="M157" s="189"/>
    </row>
    <row r="158" spans="6:13" x14ac:dyDescent="0.2">
      <c r="F158" s="189"/>
      <c r="G158" s="189"/>
      <c r="H158" s="189"/>
      <c r="I158" s="189"/>
      <c r="J158" s="189"/>
      <c r="K158" s="189"/>
      <c r="L158" s="189"/>
      <c r="M158" s="189"/>
    </row>
    <row r="159" spans="6:13" x14ac:dyDescent="0.2">
      <c r="F159" s="189"/>
      <c r="G159" s="189"/>
      <c r="H159" s="189"/>
      <c r="I159" s="189"/>
      <c r="J159" s="189"/>
      <c r="K159" s="189"/>
      <c r="L159" s="189"/>
      <c r="M159" s="189"/>
    </row>
    <row r="160" spans="6:13" x14ac:dyDescent="0.2">
      <c r="F160" s="189"/>
      <c r="G160" s="189"/>
      <c r="H160" s="189"/>
      <c r="I160" s="189"/>
      <c r="J160" s="189"/>
      <c r="K160" s="189"/>
      <c r="L160" s="189"/>
      <c r="M160" s="189"/>
    </row>
    <row r="161" spans="1:13" x14ac:dyDescent="0.2">
      <c r="F161" s="189"/>
      <c r="G161" s="189"/>
      <c r="H161" s="189"/>
      <c r="I161" s="189"/>
      <c r="J161" s="189"/>
      <c r="K161" s="189"/>
      <c r="L161" s="189"/>
      <c r="M161" s="189"/>
    </row>
    <row r="162" spans="1:13" s="15" customFormat="1" x14ac:dyDescent="0.2">
      <c r="A162"/>
      <c r="B162" s="12" t="s">
        <v>2</v>
      </c>
      <c r="C162"/>
      <c r="D162" s="3" t="s">
        <v>3</v>
      </c>
      <c r="E162"/>
      <c r="F162" s="198"/>
      <c r="G162" s="198"/>
      <c r="H162" s="198"/>
      <c r="I162" s="198"/>
      <c r="J162" s="198"/>
      <c r="K162" s="198"/>
      <c r="L162" s="198"/>
      <c r="M162" s="198"/>
    </row>
    <row r="163" spans="1:13" ht="13.5" thickBot="1" x14ac:dyDescent="0.25">
      <c r="B163" s="4" t="s">
        <v>4</v>
      </c>
      <c r="E163" s="4" t="s">
        <v>4</v>
      </c>
      <c r="F163" s="189"/>
      <c r="G163" s="189"/>
      <c r="H163" s="189"/>
      <c r="I163" s="189"/>
      <c r="J163" s="189"/>
      <c r="K163" s="189"/>
      <c r="L163" s="189"/>
      <c r="M163" s="189"/>
    </row>
    <row r="164" spans="1:13" x14ac:dyDescent="0.2">
      <c r="A164" s="5" t="s">
        <v>5</v>
      </c>
      <c r="B164" s="6">
        <v>1</v>
      </c>
      <c r="D164" s="5" t="s">
        <v>6</v>
      </c>
      <c r="E164" s="179">
        <v>3</v>
      </c>
      <c r="F164" s="199"/>
      <c r="G164" s="199"/>
      <c r="H164" s="189"/>
      <c r="I164" s="189"/>
      <c r="J164" s="189"/>
      <c r="K164" s="189"/>
      <c r="L164" s="189"/>
      <c r="M164" s="189"/>
    </row>
    <row r="165" spans="1:13" x14ac:dyDescent="0.2">
      <c r="A165" s="5" t="s">
        <v>7</v>
      </c>
      <c r="B165" s="7">
        <v>130</v>
      </c>
      <c r="D165" s="5" t="s">
        <v>7</v>
      </c>
      <c r="E165" s="180">
        <v>130</v>
      </c>
      <c r="F165" s="199"/>
      <c r="G165" s="199"/>
      <c r="H165" s="189"/>
      <c r="I165" s="189"/>
      <c r="J165" s="189"/>
      <c r="K165" s="189"/>
      <c r="L165" s="189"/>
      <c r="M165" s="189"/>
    </row>
    <row r="166" spans="1:13" ht="13.5" thickBot="1" x14ac:dyDescent="0.25">
      <c r="A166" s="5" t="s">
        <v>8</v>
      </c>
      <c r="B166" s="8">
        <v>127</v>
      </c>
      <c r="D166" s="5" t="s">
        <v>8</v>
      </c>
      <c r="E166" s="181">
        <v>120</v>
      </c>
      <c r="F166" s="199"/>
      <c r="G166" s="199"/>
      <c r="H166" s="189"/>
      <c r="I166" s="189"/>
      <c r="J166" s="189"/>
      <c r="K166" s="189"/>
      <c r="L166" s="189"/>
      <c r="M166" s="189"/>
    </row>
    <row r="167" spans="1:13" x14ac:dyDescent="0.2">
      <c r="A167" s="9"/>
      <c r="B167" s="4" t="s">
        <v>9</v>
      </c>
      <c r="D167" s="5"/>
      <c r="E167" s="4" t="s">
        <v>9</v>
      </c>
      <c r="F167" s="190"/>
      <c r="G167" s="190"/>
      <c r="H167" s="189"/>
      <c r="I167" s="189"/>
      <c r="J167" s="189"/>
      <c r="K167" s="189"/>
      <c r="L167" s="189"/>
      <c r="M167" s="189"/>
    </row>
    <row r="168" spans="1:13" ht="13.5" thickBot="1" x14ac:dyDescent="0.25">
      <c r="A168" s="5" t="s">
        <v>6</v>
      </c>
      <c r="B168" s="10" t="s">
        <v>10</v>
      </c>
      <c r="D168" s="5" t="s">
        <v>5</v>
      </c>
      <c r="E168" s="2" t="s">
        <v>11</v>
      </c>
      <c r="F168" s="190"/>
      <c r="G168" s="293"/>
      <c r="H168" s="189"/>
      <c r="I168" s="189"/>
      <c r="J168" s="189"/>
      <c r="K168" s="189"/>
      <c r="L168" s="189"/>
      <c r="M168" s="189"/>
    </row>
    <row r="169" spans="1:13" ht="13.5" thickBot="1" x14ac:dyDescent="0.25">
      <c r="B169" s="201">
        <f>( B165 - B166 ) / B164</f>
        <v>3</v>
      </c>
      <c r="E169" s="292">
        <f>( E165 - E166 ) / E164</f>
        <v>3.3333333333333335</v>
      </c>
      <c r="F169" s="190"/>
      <c r="G169" s="178"/>
      <c r="H169" s="189"/>
      <c r="I169" s="189"/>
      <c r="J169" s="189"/>
      <c r="K169" s="189"/>
      <c r="L169" s="189"/>
      <c r="M169" s="189"/>
    </row>
    <row r="170" spans="1:13" x14ac:dyDescent="0.2">
      <c r="F170" s="293"/>
      <c r="G170" s="178"/>
      <c r="H170" s="189"/>
      <c r="I170" s="189"/>
      <c r="J170" s="189"/>
      <c r="K170" s="189"/>
      <c r="L170" s="189"/>
      <c r="M170" s="189"/>
    </row>
    <row r="171" spans="1:13" x14ac:dyDescent="0.2">
      <c r="F171" s="178"/>
      <c r="G171" s="189"/>
      <c r="H171" s="189"/>
      <c r="I171" s="189"/>
      <c r="J171" s="189"/>
      <c r="K171" s="189"/>
      <c r="L171" s="189"/>
      <c r="M171" s="189"/>
    </row>
    <row r="172" spans="1:13" x14ac:dyDescent="0.2">
      <c r="F172" s="178"/>
      <c r="G172" s="189"/>
      <c r="H172" s="189"/>
      <c r="I172" s="189"/>
      <c r="J172" s="189"/>
      <c r="K172" s="189"/>
      <c r="L172" s="189"/>
      <c r="M172" s="189"/>
    </row>
    <row r="173" spans="1:13" x14ac:dyDescent="0.2">
      <c r="F173" s="189"/>
      <c r="G173" s="189"/>
      <c r="H173" s="189"/>
      <c r="I173" s="189"/>
      <c r="J173" s="189"/>
      <c r="K173" s="189"/>
      <c r="L173" s="189"/>
      <c r="M173" s="189"/>
    </row>
    <row r="174" spans="1:13" x14ac:dyDescent="0.2">
      <c r="F174" s="189"/>
      <c r="G174" s="189"/>
      <c r="H174" s="189"/>
      <c r="I174" s="189"/>
      <c r="J174" s="189"/>
      <c r="K174" s="189"/>
      <c r="L174" s="189"/>
      <c r="M174" s="189"/>
    </row>
    <row r="175" spans="1:13" x14ac:dyDescent="0.2">
      <c r="F175" s="189"/>
      <c r="G175" s="189"/>
      <c r="H175" s="189"/>
      <c r="I175" s="189"/>
      <c r="J175" s="189"/>
      <c r="K175" s="189"/>
      <c r="L175" s="189"/>
      <c r="M175" s="189"/>
    </row>
    <row r="176" spans="1:13" x14ac:dyDescent="0.2">
      <c r="F176" s="189"/>
      <c r="G176" s="189"/>
      <c r="H176" s="189"/>
      <c r="I176" s="189"/>
      <c r="J176" s="189"/>
      <c r="K176" s="189"/>
      <c r="L176" s="189"/>
      <c r="M176" s="189"/>
    </row>
    <row r="177" spans="1:13" x14ac:dyDescent="0.2">
      <c r="F177" s="189"/>
      <c r="G177" s="189"/>
      <c r="H177" s="189"/>
      <c r="I177" s="189"/>
      <c r="J177" s="189"/>
      <c r="K177" s="189"/>
      <c r="L177" s="189"/>
      <c r="M177" s="189"/>
    </row>
    <row r="178" spans="1:13" x14ac:dyDescent="0.2">
      <c r="A178" s="15"/>
      <c r="F178" s="189"/>
      <c r="G178" s="189"/>
      <c r="H178" s="189"/>
      <c r="I178" s="189"/>
      <c r="J178" s="189"/>
      <c r="K178" s="189"/>
      <c r="L178" s="189"/>
      <c r="M178" s="189"/>
    </row>
    <row r="179" spans="1:13" x14ac:dyDescent="0.2">
      <c r="A179" s="19"/>
      <c r="F179" s="189"/>
      <c r="G179" s="189"/>
      <c r="H179" s="189"/>
      <c r="I179" s="189"/>
      <c r="J179" s="189"/>
      <c r="K179" s="189"/>
      <c r="L179" s="189"/>
      <c r="M179" s="189"/>
    </row>
    <row r="180" spans="1:13" x14ac:dyDescent="0.2">
      <c r="A180" s="19"/>
      <c r="F180" s="189"/>
      <c r="G180" s="189"/>
      <c r="H180" s="189"/>
      <c r="I180" s="189"/>
      <c r="J180" s="189"/>
      <c r="K180" s="189"/>
      <c r="L180" s="189"/>
      <c r="M180" s="189"/>
    </row>
    <row r="181" spans="1:13" x14ac:dyDescent="0.2">
      <c r="A181" s="19"/>
      <c r="F181" s="189"/>
      <c r="G181" s="189"/>
      <c r="H181" s="189"/>
      <c r="I181" s="189"/>
      <c r="J181" s="189"/>
      <c r="K181" s="189"/>
      <c r="L181" s="189"/>
      <c r="M181" s="189"/>
    </row>
    <row r="182" spans="1:13" x14ac:dyDescent="0.2">
      <c r="A182" s="19"/>
      <c r="F182" s="189"/>
      <c r="G182" s="189"/>
      <c r="H182" s="189"/>
      <c r="I182" s="189"/>
      <c r="J182" s="189"/>
      <c r="K182" s="189"/>
      <c r="L182" s="189"/>
      <c r="M182" s="189"/>
    </row>
    <row r="183" spans="1:13" x14ac:dyDescent="0.2">
      <c r="A183" s="19"/>
      <c r="F183" s="189"/>
      <c r="G183" s="189"/>
      <c r="H183" s="189"/>
      <c r="I183" s="189"/>
      <c r="J183" s="189"/>
      <c r="K183" s="189"/>
      <c r="L183" s="189"/>
      <c r="M183" s="189"/>
    </row>
    <row r="184" spans="1:13" x14ac:dyDescent="0.2">
      <c r="F184" s="189"/>
      <c r="G184" s="189"/>
      <c r="H184" s="189"/>
      <c r="I184" s="189"/>
      <c r="J184" s="189"/>
      <c r="K184" s="189"/>
      <c r="L184" s="189"/>
      <c r="M184" s="189"/>
    </row>
    <row r="185" spans="1:13" x14ac:dyDescent="0.2">
      <c r="F185" s="189"/>
      <c r="G185" s="189"/>
      <c r="H185" s="189"/>
      <c r="I185" s="189"/>
      <c r="J185" s="189"/>
      <c r="K185" s="189"/>
      <c r="L185" s="189"/>
      <c r="M185" s="189"/>
    </row>
    <row r="186" spans="1:13" x14ac:dyDescent="0.2">
      <c r="F186" s="189"/>
      <c r="G186" s="189"/>
      <c r="H186" s="189"/>
      <c r="I186" s="189"/>
      <c r="J186" s="189"/>
      <c r="K186" s="189"/>
      <c r="L186" s="189"/>
      <c r="M186" s="189"/>
    </row>
    <row r="187" spans="1:13" x14ac:dyDescent="0.2">
      <c r="F187" s="189"/>
      <c r="G187" s="189"/>
      <c r="H187" s="189"/>
      <c r="I187" s="189"/>
      <c r="J187" s="189"/>
      <c r="K187" s="189"/>
      <c r="L187" s="189"/>
      <c r="M187" s="189"/>
    </row>
    <row r="188" spans="1:13" x14ac:dyDescent="0.2">
      <c r="F188" s="189"/>
      <c r="G188" s="189"/>
      <c r="H188" s="189"/>
      <c r="I188" s="189"/>
      <c r="J188" s="189"/>
      <c r="K188" s="189"/>
      <c r="L188" s="189"/>
      <c r="M188" s="189"/>
    </row>
    <row r="189" spans="1:13" x14ac:dyDescent="0.2">
      <c r="F189" s="189"/>
      <c r="G189" s="189"/>
      <c r="H189" s="189"/>
      <c r="I189" s="189"/>
      <c r="J189" s="189"/>
      <c r="K189" s="189"/>
      <c r="L189" s="189"/>
      <c r="M189" s="189"/>
    </row>
    <row r="190" spans="1:13" x14ac:dyDescent="0.2">
      <c r="F190" s="189"/>
      <c r="G190" s="189"/>
      <c r="H190" s="189"/>
      <c r="I190" s="189"/>
      <c r="J190" s="189"/>
      <c r="K190" s="189"/>
      <c r="L190" s="189"/>
      <c r="M190" s="189"/>
    </row>
    <row r="191" spans="1:13" x14ac:dyDescent="0.2">
      <c r="F191" s="189"/>
      <c r="G191" s="189"/>
      <c r="H191" s="189"/>
      <c r="I191" s="189"/>
      <c r="J191" s="189"/>
      <c r="K191" s="189"/>
      <c r="L191" s="189"/>
      <c r="M191" s="189"/>
    </row>
    <row r="192" spans="1:13" x14ac:dyDescent="0.2">
      <c r="F192" s="189"/>
      <c r="G192" s="189"/>
      <c r="H192" s="189"/>
      <c r="I192" s="189"/>
      <c r="J192" s="189"/>
      <c r="K192" s="189"/>
      <c r="L192" s="189"/>
      <c r="M192" s="189"/>
    </row>
    <row r="193" spans="6:13" x14ac:dyDescent="0.2">
      <c r="F193" s="189"/>
      <c r="G193" s="189"/>
      <c r="H193" s="189"/>
      <c r="I193" s="189"/>
      <c r="J193" s="189"/>
      <c r="K193" s="189"/>
      <c r="L193" s="189"/>
      <c r="M193" s="189"/>
    </row>
    <row r="194" spans="6:13" x14ac:dyDescent="0.2">
      <c r="F194" s="189"/>
      <c r="G194" s="189"/>
      <c r="H194" s="189"/>
      <c r="I194" s="189"/>
      <c r="J194" s="189"/>
      <c r="K194" s="189"/>
      <c r="L194" s="189"/>
      <c r="M194" s="189"/>
    </row>
    <row r="195" spans="6:13" x14ac:dyDescent="0.2">
      <c r="F195" s="189"/>
      <c r="G195" s="189"/>
      <c r="H195" s="189"/>
      <c r="I195" s="189"/>
      <c r="J195" s="189"/>
      <c r="K195" s="189"/>
      <c r="L195" s="189"/>
      <c r="M195" s="189"/>
    </row>
    <row r="196" spans="6:13" x14ac:dyDescent="0.2">
      <c r="F196" s="189"/>
      <c r="G196" s="189"/>
      <c r="H196" s="189"/>
      <c r="I196" s="189"/>
      <c r="J196" s="189"/>
      <c r="K196" s="189"/>
      <c r="L196" s="189"/>
      <c r="M196" s="189"/>
    </row>
    <row r="197" spans="6:13" x14ac:dyDescent="0.2">
      <c r="F197" s="189"/>
      <c r="G197" s="189"/>
      <c r="H197" s="189"/>
      <c r="I197" s="189"/>
      <c r="J197" s="189"/>
      <c r="K197" s="189"/>
      <c r="L197" s="189"/>
      <c r="M197" s="189"/>
    </row>
    <row r="198" spans="6:13" x14ac:dyDescent="0.2">
      <c r="F198" s="189"/>
      <c r="G198" s="189"/>
      <c r="H198" s="189"/>
      <c r="I198" s="189"/>
      <c r="J198" s="189"/>
      <c r="K198" s="189"/>
      <c r="L198" s="189"/>
      <c r="M198" s="189"/>
    </row>
    <row r="199" spans="6:13" x14ac:dyDescent="0.2">
      <c r="F199" s="189"/>
      <c r="G199" s="189"/>
      <c r="H199" s="189"/>
      <c r="I199" s="189"/>
      <c r="J199" s="189"/>
      <c r="K199" s="189"/>
      <c r="L199" s="189"/>
      <c r="M199" s="189"/>
    </row>
    <row r="200" spans="6:13" x14ac:dyDescent="0.2">
      <c r="F200" s="189"/>
      <c r="G200" s="189"/>
      <c r="H200" s="189"/>
      <c r="I200" s="189"/>
      <c r="J200" s="189"/>
      <c r="K200" s="189"/>
      <c r="L200" s="189"/>
      <c r="M200" s="189"/>
    </row>
    <row r="201" spans="6:13" x14ac:dyDescent="0.2">
      <c r="F201" s="189"/>
      <c r="G201" s="189"/>
      <c r="H201" s="189"/>
      <c r="I201" s="189"/>
      <c r="J201" s="189"/>
      <c r="K201" s="189"/>
      <c r="L201" s="189"/>
      <c r="M201" s="189"/>
    </row>
    <row r="202" spans="6:13" x14ac:dyDescent="0.2">
      <c r="F202" s="189"/>
      <c r="G202" s="189"/>
      <c r="H202" s="189"/>
      <c r="I202" s="189"/>
      <c r="J202" s="189"/>
      <c r="K202" s="189"/>
      <c r="L202" s="189"/>
      <c r="M202" s="189"/>
    </row>
    <row r="203" spans="6:13" x14ac:dyDescent="0.2">
      <c r="F203" s="189"/>
      <c r="G203" s="189"/>
      <c r="H203" s="189"/>
      <c r="I203" s="189"/>
      <c r="J203" s="189"/>
      <c r="K203" s="189"/>
      <c r="L203" s="189"/>
      <c r="M203" s="189"/>
    </row>
    <row r="204" spans="6:13" x14ac:dyDescent="0.2">
      <c r="F204" s="189"/>
      <c r="G204" s="189"/>
      <c r="H204" s="189"/>
      <c r="I204" s="189"/>
      <c r="J204" s="189"/>
      <c r="K204" s="189"/>
      <c r="L204" s="189"/>
      <c r="M204" s="189"/>
    </row>
    <row r="205" spans="6:13" x14ac:dyDescent="0.2">
      <c r="F205" s="189"/>
      <c r="G205" s="189"/>
      <c r="H205" s="189"/>
      <c r="I205" s="189"/>
      <c r="J205" s="189"/>
      <c r="K205" s="189"/>
      <c r="L205" s="189"/>
      <c r="M205" s="189"/>
    </row>
    <row r="206" spans="6:13" x14ac:dyDescent="0.2">
      <c r="F206" s="189"/>
      <c r="G206" s="189"/>
      <c r="H206" s="189"/>
      <c r="I206" s="189"/>
      <c r="J206" s="189"/>
      <c r="K206" s="189"/>
      <c r="L206" s="189"/>
      <c r="M206" s="189"/>
    </row>
    <row r="207" spans="6:13" x14ac:dyDescent="0.2">
      <c r="F207" s="189"/>
      <c r="G207" s="189"/>
      <c r="H207" s="189"/>
      <c r="I207" s="189"/>
      <c r="J207" s="189"/>
      <c r="K207" s="189"/>
      <c r="L207" s="189"/>
      <c r="M207" s="189"/>
    </row>
    <row r="208" spans="6:13" x14ac:dyDescent="0.2">
      <c r="F208" s="189"/>
      <c r="G208" s="189"/>
      <c r="H208" s="189"/>
      <c r="I208" s="189"/>
      <c r="J208" s="189"/>
      <c r="K208" s="189"/>
      <c r="L208" s="189"/>
      <c r="M208" s="189"/>
    </row>
    <row r="209" spans="6:13" x14ac:dyDescent="0.2">
      <c r="F209" s="189"/>
      <c r="G209" s="189"/>
      <c r="H209" s="189"/>
      <c r="I209" s="189"/>
      <c r="J209" s="189"/>
      <c r="K209" s="189"/>
      <c r="L209" s="189"/>
      <c r="M209" s="189"/>
    </row>
    <row r="210" spans="6:13" x14ac:dyDescent="0.2">
      <c r="F210" s="189"/>
      <c r="G210" s="189"/>
      <c r="H210" s="189"/>
      <c r="I210" s="189"/>
      <c r="J210" s="189"/>
      <c r="K210" s="189"/>
      <c r="L210" s="189"/>
      <c r="M210" s="189"/>
    </row>
    <row r="211" spans="6:13" x14ac:dyDescent="0.2">
      <c r="F211" s="189"/>
      <c r="G211" s="189"/>
      <c r="H211" s="189"/>
      <c r="I211" s="189"/>
      <c r="J211" s="189"/>
      <c r="K211" s="189"/>
      <c r="L211" s="189"/>
      <c r="M211" s="189"/>
    </row>
    <row r="212" spans="6:13" x14ac:dyDescent="0.2">
      <c r="F212" s="189"/>
      <c r="G212" s="189"/>
      <c r="H212" s="189"/>
      <c r="I212" s="189"/>
      <c r="J212" s="189"/>
      <c r="K212" s="189"/>
      <c r="L212" s="189"/>
      <c r="M212" s="189"/>
    </row>
    <row r="213" spans="6:13" x14ac:dyDescent="0.2">
      <c r="F213" s="189"/>
      <c r="G213" s="189"/>
      <c r="H213" s="189"/>
      <c r="I213" s="189"/>
      <c r="J213" s="189"/>
      <c r="K213" s="189"/>
      <c r="L213" s="189"/>
      <c r="M213" s="189"/>
    </row>
    <row r="214" spans="6:13" x14ac:dyDescent="0.2">
      <c r="F214" s="189"/>
      <c r="G214" s="189"/>
      <c r="H214" s="189"/>
      <c r="I214" s="189"/>
      <c r="J214" s="189"/>
      <c r="K214" s="189"/>
      <c r="L214" s="189"/>
      <c r="M214" s="189"/>
    </row>
    <row r="215" spans="6:13" x14ac:dyDescent="0.2">
      <c r="F215" s="189"/>
      <c r="G215" s="189"/>
      <c r="H215" s="189"/>
      <c r="I215" s="189"/>
      <c r="J215" s="189"/>
      <c r="K215" s="189"/>
      <c r="L215" s="189"/>
      <c r="M215" s="189"/>
    </row>
    <row r="216" spans="6:13" x14ac:dyDescent="0.2">
      <c r="F216" s="189"/>
      <c r="G216" s="189"/>
      <c r="H216" s="189"/>
      <c r="I216" s="189"/>
      <c r="J216" s="189"/>
      <c r="K216" s="189"/>
      <c r="L216" s="189"/>
      <c r="M216" s="189"/>
    </row>
    <row r="217" spans="6:13" x14ac:dyDescent="0.2">
      <c r="F217" s="189"/>
      <c r="G217" s="189"/>
      <c r="H217" s="189"/>
      <c r="I217" s="189"/>
      <c r="J217" s="189"/>
      <c r="K217" s="189"/>
      <c r="L217" s="189"/>
      <c r="M217" s="189"/>
    </row>
    <row r="218" spans="6:13" x14ac:dyDescent="0.2">
      <c r="F218" s="189"/>
      <c r="G218" s="189"/>
      <c r="H218" s="189"/>
      <c r="I218" s="189"/>
      <c r="J218" s="189"/>
      <c r="K218" s="189"/>
      <c r="L218" s="189"/>
      <c r="M218" s="189"/>
    </row>
    <row r="219" spans="6:13" x14ac:dyDescent="0.2">
      <c r="F219" s="189"/>
      <c r="G219" s="189"/>
      <c r="H219" s="189"/>
      <c r="I219" s="189"/>
      <c r="J219" s="189"/>
      <c r="K219" s="189"/>
      <c r="L219" s="189"/>
      <c r="M219" s="189"/>
    </row>
    <row r="220" spans="6:13" x14ac:dyDescent="0.2">
      <c r="F220" s="189"/>
      <c r="G220" s="189"/>
      <c r="H220" s="189"/>
      <c r="I220" s="189"/>
      <c r="J220" s="189"/>
      <c r="K220" s="189"/>
      <c r="L220" s="189"/>
      <c r="M220" s="189"/>
    </row>
    <row r="221" spans="6:13" x14ac:dyDescent="0.2">
      <c r="F221" s="189"/>
      <c r="G221" s="189"/>
      <c r="H221" s="189"/>
      <c r="I221" s="189"/>
      <c r="J221" s="189"/>
      <c r="K221" s="189"/>
      <c r="L221" s="189"/>
      <c r="M221" s="189"/>
    </row>
    <row r="222" spans="6:13" x14ac:dyDescent="0.2">
      <c r="F222" s="189"/>
      <c r="G222" s="189"/>
      <c r="H222" s="189"/>
      <c r="I222" s="189"/>
      <c r="J222" s="189"/>
      <c r="K222" s="189"/>
      <c r="L222" s="189"/>
      <c r="M222" s="189"/>
    </row>
    <row r="223" spans="6:13" x14ac:dyDescent="0.2">
      <c r="F223" s="189"/>
      <c r="G223" s="189"/>
      <c r="H223" s="189"/>
      <c r="I223" s="189"/>
      <c r="J223" s="189"/>
      <c r="K223" s="189"/>
      <c r="L223" s="189"/>
      <c r="M223" s="189"/>
    </row>
    <row r="224" spans="6:13" x14ac:dyDescent="0.2">
      <c r="F224" s="189"/>
      <c r="G224" s="189"/>
      <c r="H224" s="189"/>
      <c r="I224" s="189"/>
      <c r="J224" s="189"/>
      <c r="K224" s="189"/>
      <c r="L224" s="189"/>
      <c r="M224" s="189"/>
    </row>
    <row r="225" spans="6:13" x14ac:dyDescent="0.2">
      <c r="F225" s="189"/>
      <c r="G225" s="189"/>
      <c r="H225" s="189"/>
      <c r="I225" s="189"/>
      <c r="J225" s="189"/>
      <c r="K225" s="189"/>
      <c r="L225" s="189"/>
      <c r="M225" s="189"/>
    </row>
    <row r="226" spans="6:13" x14ac:dyDescent="0.2">
      <c r="F226" s="189"/>
      <c r="G226" s="189"/>
      <c r="H226" s="189"/>
      <c r="I226" s="189"/>
      <c r="J226" s="189"/>
      <c r="K226" s="189"/>
      <c r="L226" s="189"/>
      <c r="M226" s="189"/>
    </row>
    <row r="227" spans="6:13" x14ac:dyDescent="0.2">
      <c r="F227" s="189"/>
      <c r="G227" s="189"/>
      <c r="H227" s="189"/>
      <c r="I227" s="189"/>
      <c r="J227" s="189"/>
      <c r="K227" s="189"/>
      <c r="L227" s="189"/>
      <c r="M227" s="189"/>
    </row>
    <row r="228" spans="6:13" x14ac:dyDescent="0.2">
      <c r="F228" s="189"/>
      <c r="G228" s="189"/>
      <c r="H228" s="189"/>
      <c r="I228" s="189"/>
      <c r="J228" s="189"/>
      <c r="K228" s="189"/>
      <c r="L228" s="189"/>
      <c r="M228" s="189"/>
    </row>
    <row r="229" spans="6:13" x14ac:dyDescent="0.2">
      <c r="F229" s="189"/>
      <c r="G229" s="189"/>
      <c r="H229" s="189"/>
      <c r="I229" s="189"/>
      <c r="J229" s="189"/>
      <c r="K229" s="189"/>
      <c r="L229" s="189"/>
      <c r="M229" s="189"/>
    </row>
    <row r="230" spans="6:13" x14ac:dyDescent="0.2">
      <c r="F230" s="189"/>
      <c r="G230" s="189"/>
      <c r="H230" s="189"/>
      <c r="I230" s="189"/>
      <c r="J230" s="189"/>
      <c r="K230" s="189"/>
      <c r="L230" s="189"/>
      <c r="M230" s="189"/>
    </row>
    <row r="231" spans="6:13" x14ac:dyDescent="0.2">
      <c r="F231" s="189"/>
      <c r="G231" s="189"/>
      <c r="H231" s="189"/>
      <c r="I231" s="189"/>
      <c r="J231" s="189"/>
      <c r="K231" s="189"/>
      <c r="L231" s="189"/>
      <c r="M231" s="189"/>
    </row>
    <row r="232" spans="6:13" x14ac:dyDescent="0.2">
      <c r="F232" s="189"/>
      <c r="G232" s="189"/>
      <c r="H232" s="189"/>
      <c r="I232" s="189"/>
      <c r="J232" s="189"/>
      <c r="K232" s="189"/>
      <c r="L232" s="189"/>
      <c r="M232" s="189"/>
    </row>
    <row r="233" spans="6:13" x14ac:dyDescent="0.2">
      <c r="F233" s="189"/>
      <c r="G233" s="189"/>
      <c r="H233" s="189"/>
      <c r="I233" s="189"/>
      <c r="J233" s="189"/>
      <c r="K233" s="189"/>
      <c r="L233" s="189"/>
      <c r="M233" s="189"/>
    </row>
    <row r="234" spans="6:13" x14ac:dyDescent="0.2">
      <c r="F234" s="189"/>
      <c r="G234" s="189"/>
      <c r="H234" s="189"/>
      <c r="I234" s="189"/>
      <c r="J234" s="189"/>
      <c r="K234" s="189"/>
      <c r="L234" s="189"/>
      <c r="M234" s="189"/>
    </row>
    <row r="235" spans="6:13" x14ac:dyDescent="0.2">
      <c r="F235" s="189"/>
      <c r="G235" s="189"/>
      <c r="H235" s="189"/>
      <c r="I235" s="189"/>
      <c r="J235" s="189"/>
      <c r="K235" s="189"/>
      <c r="L235" s="189"/>
      <c r="M235" s="189"/>
    </row>
    <row r="236" spans="6:13" x14ac:dyDescent="0.2">
      <c r="F236" s="189"/>
      <c r="G236" s="189"/>
      <c r="H236" s="189"/>
      <c r="I236" s="189"/>
      <c r="J236" s="189"/>
      <c r="K236" s="189"/>
      <c r="L236" s="189"/>
      <c r="M236" s="189"/>
    </row>
    <row r="237" spans="6:13" x14ac:dyDescent="0.2">
      <c r="F237" s="189"/>
      <c r="G237" s="189"/>
      <c r="H237" s="189"/>
      <c r="I237" s="189"/>
      <c r="J237" s="189"/>
      <c r="K237" s="189"/>
      <c r="L237" s="189"/>
      <c r="M237" s="189"/>
    </row>
    <row r="238" spans="6:13" x14ac:dyDescent="0.2">
      <c r="F238" s="189"/>
      <c r="G238" s="189"/>
      <c r="H238" s="189"/>
      <c r="I238" s="189"/>
      <c r="J238" s="189"/>
      <c r="K238" s="189"/>
      <c r="L238" s="189"/>
      <c r="M238" s="189"/>
    </row>
    <row r="239" spans="6:13" x14ac:dyDescent="0.2">
      <c r="F239" s="189"/>
      <c r="G239" s="189"/>
      <c r="H239" s="189"/>
      <c r="I239" s="189"/>
      <c r="J239" s="189"/>
      <c r="K239" s="189"/>
      <c r="L239" s="189"/>
      <c r="M239" s="189"/>
    </row>
    <row r="240" spans="6:13" x14ac:dyDescent="0.2">
      <c r="F240" s="189"/>
      <c r="G240" s="189"/>
      <c r="H240" s="189"/>
      <c r="I240" s="189"/>
      <c r="J240" s="189"/>
      <c r="K240" s="189"/>
      <c r="L240" s="189"/>
      <c r="M240" s="189"/>
    </row>
    <row r="241" spans="6:13" x14ac:dyDescent="0.2">
      <c r="F241" s="189"/>
      <c r="G241" s="189"/>
      <c r="H241" s="189"/>
      <c r="I241" s="189"/>
      <c r="J241" s="189"/>
      <c r="K241" s="189"/>
      <c r="L241" s="189"/>
      <c r="M241" s="189"/>
    </row>
    <row r="242" spans="6:13" x14ac:dyDescent="0.2">
      <c r="F242" s="189"/>
      <c r="G242" s="189"/>
      <c r="H242" s="189"/>
      <c r="I242" s="189"/>
      <c r="J242" s="189"/>
      <c r="K242" s="189"/>
      <c r="L242" s="189"/>
      <c r="M242" s="189"/>
    </row>
    <row r="243" spans="6:13" x14ac:dyDescent="0.2">
      <c r="F243" s="189"/>
      <c r="G243" s="189"/>
      <c r="H243" s="189"/>
      <c r="I243" s="189"/>
      <c r="J243" s="189"/>
      <c r="K243" s="189"/>
      <c r="L243" s="189"/>
      <c r="M243" s="189"/>
    </row>
    <row r="244" spans="6:13" x14ac:dyDescent="0.2">
      <c r="F244" s="189"/>
      <c r="G244" s="189"/>
      <c r="H244" s="189"/>
      <c r="I244" s="189"/>
      <c r="J244" s="189"/>
      <c r="K244" s="189"/>
      <c r="L244" s="189"/>
      <c r="M244" s="189"/>
    </row>
    <row r="245" spans="6:13" x14ac:dyDescent="0.2">
      <c r="F245" s="189"/>
      <c r="G245" s="189"/>
      <c r="H245" s="189"/>
      <c r="I245" s="189"/>
      <c r="J245" s="189"/>
      <c r="K245" s="189"/>
      <c r="L245" s="189"/>
      <c r="M245" s="189"/>
    </row>
    <row r="246" spans="6:13" x14ac:dyDescent="0.2">
      <c r="F246" s="189"/>
      <c r="G246" s="189"/>
      <c r="H246" s="189"/>
      <c r="I246" s="189"/>
      <c r="J246" s="189"/>
      <c r="K246" s="189"/>
      <c r="L246" s="189"/>
      <c r="M246" s="189"/>
    </row>
    <row r="247" spans="6:13" x14ac:dyDescent="0.2">
      <c r="F247" s="189"/>
      <c r="G247" s="189"/>
      <c r="H247" s="189"/>
      <c r="I247" s="189"/>
      <c r="J247" s="189"/>
      <c r="K247" s="189"/>
      <c r="L247" s="189"/>
      <c r="M247" s="189"/>
    </row>
    <row r="248" spans="6:13" x14ac:dyDescent="0.2">
      <c r="F248" s="189"/>
      <c r="G248" s="189"/>
      <c r="H248" s="189"/>
      <c r="I248" s="189"/>
      <c r="J248" s="189"/>
      <c r="K248" s="189"/>
      <c r="L248" s="189"/>
      <c r="M248" s="189"/>
    </row>
    <row r="249" spans="6:13" x14ac:dyDescent="0.2">
      <c r="F249" s="189"/>
      <c r="G249" s="189"/>
      <c r="H249" s="189"/>
      <c r="I249" s="189"/>
      <c r="J249" s="189"/>
      <c r="K249" s="189"/>
      <c r="L249" s="189"/>
      <c r="M249" s="189"/>
    </row>
    <row r="250" spans="6:13" x14ac:dyDescent="0.2">
      <c r="F250" s="189"/>
      <c r="G250" s="189"/>
      <c r="H250" s="189"/>
      <c r="I250" s="189"/>
      <c r="J250" s="189"/>
      <c r="K250" s="189"/>
      <c r="L250" s="189"/>
      <c r="M250" s="189"/>
    </row>
    <row r="251" spans="6:13" x14ac:dyDescent="0.2">
      <c r="F251" s="189"/>
      <c r="G251" s="189"/>
      <c r="H251" s="189"/>
      <c r="I251" s="189"/>
      <c r="J251" s="189"/>
      <c r="K251" s="189"/>
      <c r="L251" s="189"/>
      <c r="M251" s="189"/>
    </row>
    <row r="252" spans="6:13" x14ac:dyDescent="0.2">
      <c r="F252" s="189"/>
      <c r="G252" s="189"/>
      <c r="H252" s="189"/>
      <c r="I252" s="189"/>
      <c r="J252" s="189"/>
      <c r="K252" s="189"/>
      <c r="L252" s="189"/>
      <c r="M252" s="189"/>
    </row>
    <row r="253" spans="6:13" x14ac:dyDescent="0.2">
      <c r="F253" s="189"/>
      <c r="G253" s="189"/>
      <c r="H253" s="189"/>
      <c r="I253" s="189"/>
      <c r="J253" s="189"/>
      <c r="K253" s="189"/>
      <c r="L253" s="189"/>
      <c r="M253" s="189"/>
    </row>
    <row r="254" spans="6:13" x14ac:dyDescent="0.2">
      <c r="F254" s="189"/>
      <c r="G254" s="189"/>
      <c r="H254" s="189"/>
      <c r="I254" s="189"/>
      <c r="J254" s="189"/>
      <c r="K254" s="189"/>
      <c r="L254" s="189"/>
      <c r="M254" s="189"/>
    </row>
    <row r="255" spans="6:13" x14ac:dyDescent="0.2">
      <c r="F255" s="189"/>
      <c r="G255" s="189"/>
      <c r="H255" s="189"/>
      <c r="I255" s="189"/>
      <c r="J255" s="189"/>
      <c r="K255" s="189"/>
      <c r="L255" s="189"/>
      <c r="M255" s="189"/>
    </row>
    <row r="256" spans="6:13" x14ac:dyDescent="0.2">
      <c r="F256" s="189"/>
      <c r="G256" s="189"/>
      <c r="H256" s="189"/>
      <c r="I256" s="189"/>
      <c r="J256" s="189"/>
      <c r="K256" s="189"/>
      <c r="L256" s="189"/>
      <c r="M256" s="189"/>
    </row>
    <row r="257" spans="6:13" x14ac:dyDescent="0.2">
      <c r="F257" s="189"/>
      <c r="G257" s="189"/>
      <c r="H257" s="189"/>
      <c r="I257" s="189"/>
      <c r="J257" s="189"/>
      <c r="K257" s="189"/>
      <c r="L257" s="189"/>
      <c r="M257" s="189"/>
    </row>
    <row r="258" spans="6:13" x14ac:dyDescent="0.2">
      <c r="F258" s="189"/>
      <c r="G258" s="189"/>
      <c r="H258" s="189"/>
      <c r="I258" s="189"/>
      <c r="J258" s="189"/>
      <c r="K258" s="189"/>
      <c r="L258" s="189"/>
      <c r="M258" s="189"/>
    </row>
    <row r="259" spans="6:13" x14ac:dyDescent="0.2">
      <c r="F259" s="189"/>
      <c r="G259" s="189"/>
      <c r="H259" s="189"/>
      <c r="I259" s="189"/>
      <c r="J259" s="189"/>
      <c r="K259" s="189"/>
      <c r="L259" s="189"/>
      <c r="M259" s="189"/>
    </row>
    <row r="260" spans="6:13" x14ac:dyDescent="0.2">
      <c r="F260" s="189"/>
      <c r="G260" s="189"/>
      <c r="H260" s="189"/>
      <c r="I260" s="189"/>
      <c r="J260" s="189"/>
      <c r="K260" s="189"/>
      <c r="L260" s="189"/>
      <c r="M260" s="189"/>
    </row>
    <row r="261" spans="6:13" x14ac:dyDescent="0.2">
      <c r="F261" s="189"/>
      <c r="G261" s="189"/>
      <c r="H261" s="189"/>
      <c r="I261" s="189"/>
      <c r="J261" s="189"/>
      <c r="K261" s="189"/>
      <c r="L261" s="189"/>
      <c r="M261" s="189"/>
    </row>
    <row r="262" spans="6:13" x14ac:dyDescent="0.2">
      <c r="F262" s="189"/>
      <c r="G262" s="189"/>
      <c r="H262" s="189"/>
      <c r="I262" s="189"/>
      <c r="J262" s="189"/>
      <c r="K262" s="189"/>
      <c r="L262" s="189"/>
      <c r="M262" s="189"/>
    </row>
    <row r="263" spans="6:13" x14ac:dyDescent="0.2">
      <c r="F263" s="189"/>
      <c r="G263" s="189"/>
      <c r="H263" s="189"/>
      <c r="I263" s="189"/>
      <c r="J263" s="189"/>
      <c r="K263" s="189"/>
      <c r="L263" s="189"/>
      <c r="M263" s="189"/>
    </row>
    <row r="264" spans="6:13" x14ac:dyDescent="0.2">
      <c r="F264" s="189"/>
      <c r="G264" s="189"/>
      <c r="H264" s="189"/>
      <c r="I264" s="189"/>
      <c r="J264" s="189"/>
      <c r="K264" s="189"/>
      <c r="L264" s="189"/>
      <c r="M264" s="189"/>
    </row>
    <row r="265" spans="6:13" x14ac:dyDescent="0.2">
      <c r="F265" s="189"/>
      <c r="G265" s="189"/>
      <c r="H265" s="189"/>
      <c r="I265" s="189"/>
      <c r="J265" s="189"/>
      <c r="K265" s="189"/>
      <c r="L265" s="189"/>
      <c r="M265" s="189"/>
    </row>
    <row r="266" spans="6:13" x14ac:dyDescent="0.2">
      <c r="F266" s="189"/>
      <c r="G266" s="189"/>
      <c r="H266" s="189"/>
      <c r="I266" s="189"/>
      <c r="J266" s="189"/>
      <c r="K266" s="189"/>
      <c r="L266" s="189"/>
      <c r="M266" s="189"/>
    </row>
    <row r="267" spans="6:13" x14ac:dyDescent="0.2">
      <c r="F267" s="189"/>
      <c r="G267" s="189"/>
      <c r="H267" s="189"/>
      <c r="I267" s="189"/>
      <c r="J267" s="189"/>
      <c r="K267" s="189"/>
      <c r="L267" s="189"/>
      <c r="M267" s="189"/>
    </row>
    <row r="268" spans="6:13" x14ac:dyDescent="0.2">
      <c r="F268" s="189"/>
      <c r="G268" s="189"/>
      <c r="H268" s="189"/>
      <c r="I268" s="189"/>
      <c r="J268" s="189"/>
      <c r="K268" s="189"/>
      <c r="L268" s="189"/>
      <c r="M268" s="189"/>
    </row>
    <row r="269" spans="6:13" x14ac:dyDescent="0.2">
      <c r="F269" s="189"/>
      <c r="G269" s="189"/>
      <c r="H269" s="189"/>
      <c r="I269" s="189"/>
      <c r="J269" s="189"/>
      <c r="K269" s="189"/>
      <c r="L269" s="189"/>
      <c r="M269" s="189"/>
    </row>
    <row r="270" spans="6:13" x14ac:dyDescent="0.2">
      <c r="F270" s="189"/>
      <c r="G270" s="189"/>
      <c r="H270" s="189"/>
      <c r="I270" s="189"/>
      <c r="J270" s="189"/>
      <c r="K270" s="189"/>
      <c r="L270" s="189"/>
      <c r="M270" s="189"/>
    </row>
    <row r="271" spans="6:13" x14ac:dyDescent="0.2">
      <c r="F271" s="189"/>
      <c r="G271" s="189"/>
      <c r="H271" s="189"/>
      <c r="I271" s="189"/>
      <c r="J271" s="189"/>
      <c r="K271" s="189"/>
      <c r="L271" s="189"/>
      <c r="M271" s="189"/>
    </row>
    <row r="272" spans="6:13" x14ac:dyDescent="0.2">
      <c r="F272" s="189"/>
      <c r="G272" s="189"/>
      <c r="H272" s="189"/>
      <c r="I272" s="189"/>
      <c r="J272" s="189"/>
      <c r="K272" s="189"/>
      <c r="L272" s="189"/>
      <c r="M272" s="189"/>
    </row>
    <row r="273" spans="6:13" x14ac:dyDescent="0.2">
      <c r="F273" s="189"/>
      <c r="G273" s="189"/>
      <c r="H273" s="189"/>
      <c r="I273" s="189"/>
      <c r="J273" s="189"/>
      <c r="K273" s="189"/>
      <c r="L273" s="189"/>
      <c r="M273" s="189"/>
    </row>
    <row r="274" spans="6:13" x14ac:dyDescent="0.2">
      <c r="F274" s="189"/>
      <c r="G274" s="189"/>
      <c r="H274" s="189"/>
      <c r="I274" s="189"/>
      <c r="J274" s="189"/>
      <c r="K274" s="189"/>
      <c r="L274" s="189"/>
      <c r="M274" s="189"/>
    </row>
    <row r="275" spans="6:13" x14ac:dyDescent="0.2">
      <c r="F275" s="189"/>
      <c r="G275" s="189"/>
      <c r="H275" s="189"/>
      <c r="I275" s="189"/>
      <c r="J275" s="189"/>
      <c r="K275" s="189"/>
      <c r="L275" s="189"/>
      <c r="M275" s="189"/>
    </row>
    <row r="276" spans="6:13" x14ac:dyDescent="0.2">
      <c r="F276" s="189"/>
      <c r="G276" s="189"/>
      <c r="H276" s="189"/>
      <c r="I276" s="189"/>
      <c r="J276" s="189"/>
      <c r="K276" s="189"/>
      <c r="L276" s="189"/>
      <c r="M276" s="189"/>
    </row>
    <row r="277" spans="6:13" x14ac:dyDescent="0.2">
      <c r="F277" s="189"/>
      <c r="G277" s="189"/>
      <c r="H277" s="189"/>
      <c r="I277" s="189"/>
      <c r="J277" s="189"/>
      <c r="K277" s="189"/>
      <c r="L277" s="189"/>
      <c r="M277" s="189"/>
    </row>
    <row r="278" spans="6:13" x14ac:dyDescent="0.2">
      <c r="F278" s="189"/>
      <c r="G278" s="189"/>
      <c r="H278" s="189"/>
      <c r="I278" s="189"/>
      <c r="J278" s="189"/>
      <c r="K278" s="189"/>
      <c r="L278" s="189"/>
      <c r="M278" s="189"/>
    </row>
    <row r="279" spans="6:13" x14ac:dyDescent="0.2">
      <c r="F279" s="189"/>
      <c r="G279" s="189"/>
      <c r="H279" s="189"/>
      <c r="I279" s="189"/>
      <c r="J279" s="189"/>
      <c r="K279" s="189"/>
      <c r="L279" s="189"/>
      <c r="M279" s="189"/>
    </row>
    <row r="280" spans="6:13" x14ac:dyDescent="0.2">
      <c r="F280" s="189"/>
      <c r="G280" s="189"/>
      <c r="H280" s="189"/>
      <c r="I280" s="189"/>
      <c r="J280" s="189"/>
      <c r="K280" s="189"/>
      <c r="L280" s="189"/>
      <c r="M280" s="189"/>
    </row>
    <row r="281" spans="6:13" x14ac:dyDescent="0.2">
      <c r="F281" s="189"/>
      <c r="G281" s="189"/>
      <c r="H281" s="189"/>
      <c r="I281" s="189"/>
      <c r="J281" s="189"/>
      <c r="K281" s="189"/>
      <c r="L281" s="189"/>
      <c r="M281" s="189"/>
    </row>
    <row r="282" spans="6:13" x14ac:dyDescent="0.2">
      <c r="F282" s="189"/>
      <c r="G282" s="189"/>
      <c r="H282" s="189"/>
      <c r="I282" s="189"/>
      <c r="J282" s="189"/>
      <c r="K282" s="189"/>
      <c r="L282" s="189"/>
      <c r="M282" s="189"/>
    </row>
    <row r="283" spans="6:13" x14ac:dyDescent="0.2">
      <c r="F283" s="189"/>
      <c r="G283" s="189"/>
      <c r="H283" s="189"/>
      <c r="I283" s="189"/>
      <c r="J283" s="189"/>
      <c r="K283" s="189"/>
      <c r="L283" s="189"/>
      <c r="M283" s="189"/>
    </row>
    <row r="284" spans="6:13" x14ac:dyDescent="0.2">
      <c r="F284" s="189"/>
      <c r="G284" s="189"/>
      <c r="H284" s="189"/>
      <c r="I284" s="189"/>
      <c r="J284" s="189"/>
      <c r="K284" s="189"/>
      <c r="L284" s="189"/>
      <c r="M284" s="189"/>
    </row>
    <row r="285" spans="6:13" x14ac:dyDescent="0.2">
      <c r="F285" s="189"/>
      <c r="G285" s="189"/>
      <c r="H285" s="189"/>
      <c r="I285" s="189"/>
      <c r="J285" s="189"/>
      <c r="K285" s="189"/>
      <c r="L285" s="189"/>
      <c r="M285" s="189"/>
    </row>
    <row r="286" spans="6:13" x14ac:dyDescent="0.2">
      <c r="F286" s="189"/>
      <c r="G286" s="189"/>
      <c r="H286" s="189"/>
      <c r="I286" s="189"/>
      <c r="J286" s="189"/>
      <c r="K286" s="189"/>
      <c r="L286" s="189"/>
      <c r="M286" s="189"/>
    </row>
    <row r="287" spans="6:13" x14ac:dyDescent="0.2">
      <c r="F287" s="189"/>
      <c r="G287" s="189"/>
      <c r="H287" s="189"/>
      <c r="I287" s="189"/>
      <c r="J287" s="189"/>
      <c r="K287" s="189"/>
      <c r="L287" s="189"/>
      <c r="M287" s="189"/>
    </row>
    <row r="288" spans="6:13" x14ac:dyDescent="0.2">
      <c r="F288" s="189"/>
      <c r="G288" s="189"/>
      <c r="H288" s="189"/>
      <c r="I288" s="189"/>
      <c r="J288" s="189"/>
      <c r="K288" s="189"/>
      <c r="L288" s="189"/>
      <c r="M288" s="189"/>
    </row>
    <row r="289" spans="1:13" x14ac:dyDescent="0.2">
      <c r="F289" s="189"/>
      <c r="G289" s="189"/>
      <c r="H289" s="189"/>
      <c r="I289" s="189"/>
      <c r="J289" s="189"/>
      <c r="K289" s="189"/>
      <c r="L289" s="189"/>
      <c r="M289" s="189"/>
    </row>
    <row r="290" spans="1:13" x14ac:dyDescent="0.2">
      <c r="F290" s="189"/>
      <c r="G290" s="189"/>
      <c r="H290" s="189"/>
      <c r="I290" s="189"/>
      <c r="J290" s="189"/>
      <c r="K290" s="189"/>
      <c r="L290" s="189"/>
      <c r="M290" s="189"/>
    </row>
    <row r="291" spans="1:13" x14ac:dyDescent="0.2">
      <c r="F291" s="189"/>
      <c r="G291" s="189"/>
      <c r="H291" s="189"/>
      <c r="I291" s="189"/>
      <c r="J291" s="189"/>
      <c r="K291" s="189"/>
      <c r="L291" s="189"/>
      <c r="M291" s="189"/>
    </row>
    <row r="292" spans="1:13" x14ac:dyDescent="0.2">
      <c r="F292" s="189"/>
      <c r="G292" s="189"/>
      <c r="H292" s="189"/>
      <c r="I292" s="189"/>
      <c r="J292" s="189"/>
      <c r="K292" s="189"/>
      <c r="L292" s="189"/>
      <c r="M292" s="189"/>
    </row>
    <row r="293" spans="1:13" x14ac:dyDescent="0.2">
      <c r="F293" s="189"/>
      <c r="G293" s="189"/>
      <c r="H293" s="189"/>
      <c r="I293" s="189"/>
      <c r="J293" s="189"/>
      <c r="K293" s="189"/>
      <c r="L293" s="189"/>
      <c r="M293" s="189"/>
    </row>
    <row r="294" spans="1:13" x14ac:dyDescent="0.2">
      <c r="A294" s="5"/>
      <c r="B294" s="15"/>
      <c r="C294" s="15"/>
      <c r="D294" s="15"/>
      <c r="E294" s="15"/>
      <c r="F294" s="189"/>
      <c r="G294" s="189"/>
      <c r="H294" s="189"/>
      <c r="I294" s="189"/>
      <c r="J294" s="189"/>
      <c r="K294" s="189"/>
      <c r="L294" s="189"/>
      <c r="M294" s="189"/>
    </row>
    <row r="295" spans="1:13" x14ac:dyDescent="0.2">
      <c r="A295" s="9"/>
      <c r="B295" s="19"/>
      <c r="C295" s="19"/>
      <c r="D295" s="19"/>
      <c r="E295" s="19"/>
      <c r="F295" s="189"/>
      <c r="G295" s="189"/>
      <c r="H295" s="189"/>
      <c r="I295" s="189"/>
      <c r="J295" s="189"/>
      <c r="K295" s="189"/>
      <c r="L295" s="189"/>
      <c r="M295" s="189"/>
    </row>
    <row r="296" spans="1:13" x14ac:dyDescent="0.2">
      <c r="A296" s="9"/>
      <c r="B296" s="19"/>
      <c r="C296" s="19"/>
      <c r="D296" s="19"/>
      <c r="E296" s="19"/>
      <c r="F296" s="189"/>
      <c r="G296" s="189"/>
      <c r="H296" s="189"/>
      <c r="I296" s="189"/>
      <c r="J296" s="189"/>
      <c r="K296" s="189"/>
      <c r="L296" s="189"/>
      <c r="M296" s="189"/>
    </row>
    <row r="297" spans="1:13" x14ac:dyDescent="0.2">
      <c r="A297" s="9"/>
      <c r="B297" s="19"/>
      <c r="C297" s="19"/>
      <c r="D297" s="19"/>
      <c r="E297" s="19"/>
      <c r="F297" s="189"/>
      <c r="G297" s="189"/>
      <c r="H297" s="189"/>
      <c r="I297" s="189"/>
      <c r="J297" s="189"/>
      <c r="K297" s="189"/>
      <c r="L297" s="189"/>
      <c r="M297" s="189"/>
    </row>
    <row r="298" spans="1:13" x14ac:dyDescent="0.2">
      <c r="A298" s="9"/>
      <c r="B298" s="19"/>
      <c r="C298" s="19"/>
      <c r="D298" s="19"/>
      <c r="E298" s="19"/>
      <c r="F298" s="189"/>
      <c r="G298" s="189"/>
      <c r="H298" s="189"/>
      <c r="I298" s="189"/>
      <c r="J298" s="189"/>
      <c r="K298" s="189"/>
      <c r="L298" s="189"/>
      <c r="M298" s="189"/>
    </row>
    <row r="299" spans="1:13" x14ac:dyDescent="0.2">
      <c r="A299" s="9"/>
      <c r="B299" s="19"/>
      <c r="C299" s="19"/>
      <c r="D299" s="19"/>
      <c r="E299" s="19"/>
      <c r="F299" s="189"/>
      <c r="G299" s="189"/>
      <c r="H299" s="189"/>
      <c r="I299" s="189"/>
      <c r="J299" s="189"/>
      <c r="K299" s="189"/>
      <c r="L299" s="189"/>
      <c r="M299" s="189"/>
    </row>
    <row r="300" spans="1:13" x14ac:dyDescent="0.2">
      <c r="A300" s="9"/>
      <c r="F300" s="189"/>
      <c r="G300" s="189"/>
      <c r="H300" s="189"/>
      <c r="I300" s="189"/>
      <c r="J300" s="189"/>
      <c r="K300" s="189"/>
      <c r="L300" s="189"/>
      <c r="M300" s="189"/>
    </row>
    <row r="301" spans="1:13" x14ac:dyDescent="0.2">
      <c r="F301" s="189"/>
      <c r="G301" s="189"/>
      <c r="H301" s="189"/>
      <c r="I301" s="189"/>
      <c r="J301" s="189"/>
      <c r="K301" s="189"/>
      <c r="L301" s="189"/>
      <c r="M301" s="189"/>
    </row>
    <row r="302" spans="1:13" x14ac:dyDescent="0.2">
      <c r="F302" s="189"/>
      <c r="G302" s="189"/>
      <c r="H302" s="189"/>
      <c r="I302" s="189"/>
      <c r="J302" s="189"/>
      <c r="K302" s="189"/>
      <c r="L302" s="189"/>
      <c r="M302" s="189"/>
    </row>
    <row r="303" spans="1:13" x14ac:dyDescent="0.2">
      <c r="F303" s="189"/>
      <c r="G303" s="189"/>
      <c r="H303" s="189"/>
      <c r="I303" s="189"/>
      <c r="J303" s="189"/>
      <c r="K303" s="189"/>
      <c r="L303" s="189"/>
      <c r="M303" s="189"/>
    </row>
    <row r="304" spans="1:13" x14ac:dyDescent="0.2">
      <c r="F304" s="189"/>
      <c r="G304" s="189"/>
      <c r="H304" s="189"/>
      <c r="I304" s="189"/>
      <c r="J304" s="189"/>
      <c r="K304" s="189"/>
      <c r="L304" s="189"/>
      <c r="M304" s="189"/>
    </row>
    <row r="305" spans="6:13" x14ac:dyDescent="0.2">
      <c r="F305" s="189"/>
      <c r="G305" s="189"/>
      <c r="H305" s="189"/>
      <c r="I305" s="189"/>
      <c r="J305" s="189"/>
      <c r="K305" s="189"/>
      <c r="L305" s="189"/>
      <c r="M305" s="189"/>
    </row>
    <row r="306" spans="6:13" x14ac:dyDescent="0.2">
      <c r="F306" s="189"/>
      <c r="G306" s="189"/>
      <c r="H306" s="189"/>
      <c r="I306" s="189"/>
      <c r="J306" s="189"/>
      <c r="K306" s="189"/>
      <c r="L306" s="189"/>
      <c r="M306" s="189"/>
    </row>
    <row r="307" spans="6:13" x14ac:dyDescent="0.2">
      <c r="F307" s="189"/>
      <c r="G307" s="189"/>
      <c r="H307" s="189"/>
      <c r="I307" s="189"/>
      <c r="J307" s="189"/>
      <c r="K307" s="189"/>
      <c r="L307" s="189"/>
      <c r="M307" s="189"/>
    </row>
    <row r="308" spans="6:13" x14ac:dyDescent="0.2">
      <c r="F308" s="189"/>
      <c r="G308" s="189"/>
      <c r="H308" s="189"/>
      <c r="I308" s="189"/>
      <c r="J308" s="189"/>
      <c r="K308" s="189"/>
      <c r="L308" s="189"/>
      <c r="M308" s="189"/>
    </row>
    <row r="309" spans="6:13" x14ac:dyDescent="0.2">
      <c r="F309" s="189"/>
      <c r="G309" s="189"/>
      <c r="H309" s="189"/>
      <c r="I309" s="189"/>
      <c r="J309" s="189"/>
      <c r="K309" s="189"/>
      <c r="L309" s="189"/>
      <c r="M309" s="189"/>
    </row>
    <row r="310" spans="6:13" x14ac:dyDescent="0.2">
      <c r="F310" s="189"/>
      <c r="G310" s="189"/>
      <c r="H310" s="189"/>
      <c r="I310" s="189"/>
      <c r="J310" s="189"/>
      <c r="K310" s="189"/>
      <c r="L310" s="189"/>
      <c r="M310" s="189"/>
    </row>
    <row r="311" spans="6:13" x14ac:dyDescent="0.2">
      <c r="F311" s="189"/>
      <c r="G311" s="189"/>
      <c r="H311" s="189"/>
      <c r="I311" s="189"/>
      <c r="J311" s="189"/>
      <c r="K311" s="189"/>
      <c r="L311" s="189"/>
      <c r="M311" s="189"/>
    </row>
    <row r="312" spans="6:13" x14ac:dyDescent="0.2">
      <c r="F312" s="189"/>
      <c r="G312" s="189"/>
      <c r="H312" s="189"/>
      <c r="I312" s="189"/>
      <c r="J312" s="189"/>
      <c r="K312" s="189"/>
      <c r="L312" s="189"/>
      <c r="M312" s="189"/>
    </row>
    <row r="313" spans="6:13" x14ac:dyDescent="0.2">
      <c r="F313" s="189"/>
      <c r="G313" s="189"/>
      <c r="H313" s="189"/>
      <c r="I313" s="189"/>
      <c r="J313" s="189"/>
      <c r="K313" s="189"/>
      <c r="L313" s="189"/>
      <c r="M313" s="189"/>
    </row>
    <row r="314" spans="6:13" x14ac:dyDescent="0.2">
      <c r="F314" s="189"/>
      <c r="G314" s="189"/>
      <c r="H314" s="189"/>
      <c r="I314" s="189"/>
      <c r="J314" s="189"/>
      <c r="K314" s="189"/>
      <c r="L314" s="189"/>
      <c r="M314" s="189"/>
    </row>
    <row r="315" spans="6:13" x14ac:dyDescent="0.2">
      <c r="F315" s="189"/>
      <c r="G315" s="189"/>
      <c r="H315" s="189"/>
      <c r="I315" s="189"/>
      <c r="J315" s="189"/>
      <c r="K315" s="189"/>
      <c r="L315" s="189"/>
      <c r="M315" s="189"/>
    </row>
    <row r="316" spans="6:13" x14ac:dyDescent="0.2">
      <c r="F316" s="189"/>
      <c r="G316" s="189"/>
      <c r="H316" s="189"/>
      <c r="I316" s="189"/>
      <c r="J316" s="189"/>
      <c r="K316" s="189"/>
      <c r="L316" s="189"/>
      <c r="M316" s="189"/>
    </row>
    <row r="317" spans="6:13" x14ac:dyDescent="0.2">
      <c r="F317" s="189"/>
      <c r="G317" s="189"/>
      <c r="H317" s="189"/>
      <c r="I317" s="189"/>
      <c r="J317" s="189"/>
      <c r="K317" s="189"/>
      <c r="L317" s="189"/>
      <c r="M317" s="189"/>
    </row>
    <row r="318" spans="6:13" x14ac:dyDescent="0.2">
      <c r="F318" s="189"/>
      <c r="G318" s="189"/>
      <c r="H318" s="189"/>
      <c r="I318" s="189"/>
      <c r="J318" s="189"/>
      <c r="K318" s="189"/>
      <c r="L318" s="189"/>
      <c r="M318" s="189"/>
    </row>
    <row r="319" spans="6:13" x14ac:dyDescent="0.2">
      <c r="F319" s="189"/>
      <c r="G319" s="189"/>
      <c r="H319" s="189"/>
      <c r="I319" s="189"/>
      <c r="J319" s="189"/>
      <c r="K319" s="189"/>
      <c r="L319" s="189"/>
      <c r="M319" s="189"/>
    </row>
    <row r="320" spans="6:13" x14ac:dyDescent="0.2">
      <c r="F320" s="189"/>
      <c r="G320" s="189"/>
      <c r="H320" s="189"/>
      <c r="I320" s="189"/>
      <c r="J320" s="189"/>
      <c r="K320" s="189"/>
      <c r="L320" s="189"/>
      <c r="M320" s="189"/>
    </row>
    <row r="321" spans="6:13" x14ac:dyDescent="0.2">
      <c r="F321" s="189"/>
      <c r="G321" s="189"/>
      <c r="H321" s="189"/>
      <c r="I321" s="189"/>
      <c r="J321" s="189"/>
      <c r="K321" s="189"/>
      <c r="L321" s="189"/>
      <c r="M321" s="189"/>
    </row>
    <row r="322" spans="6:13" x14ac:dyDescent="0.2">
      <c r="F322" s="189"/>
      <c r="G322" s="189"/>
      <c r="H322" s="189"/>
      <c r="I322" s="189"/>
      <c r="J322" s="189"/>
      <c r="K322" s="189"/>
      <c r="L322" s="189"/>
      <c r="M322" s="189"/>
    </row>
    <row r="323" spans="6:13" x14ac:dyDescent="0.2">
      <c r="F323" s="189"/>
      <c r="G323" s="189"/>
      <c r="H323" s="189"/>
      <c r="I323" s="189"/>
      <c r="J323" s="189"/>
      <c r="K323" s="189"/>
      <c r="L323" s="189"/>
      <c r="M323" s="189"/>
    </row>
    <row r="324" spans="6:13" x14ac:dyDescent="0.2">
      <c r="F324" s="189"/>
      <c r="G324" s="189"/>
      <c r="H324" s="189"/>
      <c r="I324" s="189"/>
      <c r="J324" s="189"/>
      <c r="K324" s="189"/>
      <c r="L324" s="189"/>
      <c r="M324" s="189"/>
    </row>
    <row r="325" spans="6:13" x14ac:dyDescent="0.2">
      <c r="F325" s="189"/>
      <c r="G325" s="189"/>
      <c r="H325" s="189"/>
      <c r="I325" s="189"/>
      <c r="J325" s="189"/>
      <c r="K325" s="189"/>
      <c r="L325" s="189"/>
      <c r="M325" s="189"/>
    </row>
    <row r="326" spans="6:13" x14ac:dyDescent="0.2">
      <c r="F326" s="189"/>
      <c r="G326" s="189"/>
      <c r="H326" s="189"/>
      <c r="I326" s="189"/>
      <c r="J326" s="189"/>
      <c r="K326" s="189"/>
      <c r="L326" s="189"/>
      <c r="M326" s="189"/>
    </row>
    <row r="327" spans="6:13" x14ac:dyDescent="0.2">
      <c r="F327" s="189"/>
      <c r="G327" s="189"/>
      <c r="H327" s="189"/>
      <c r="I327" s="189"/>
      <c r="J327" s="189"/>
      <c r="K327" s="189"/>
      <c r="L327" s="189"/>
      <c r="M327" s="189"/>
    </row>
    <row r="328" spans="6:13" x14ac:dyDescent="0.2">
      <c r="F328" s="189"/>
      <c r="G328" s="189"/>
      <c r="H328" s="189"/>
      <c r="I328" s="189"/>
      <c r="J328" s="189"/>
      <c r="K328" s="189"/>
      <c r="L328" s="189"/>
      <c r="M328" s="189"/>
    </row>
    <row r="329" spans="6:13" x14ac:dyDescent="0.2">
      <c r="F329" s="189"/>
      <c r="G329" s="189"/>
      <c r="H329" s="189"/>
      <c r="I329" s="189"/>
      <c r="J329" s="189"/>
      <c r="K329" s="189"/>
      <c r="L329" s="189"/>
      <c r="M329" s="189"/>
    </row>
    <row r="330" spans="6:13" x14ac:dyDescent="0.2">
      <c r="F330" s="189"/>
      <c r="G330" s="189"/>
      <c r="H330" s="189"/>
      <c r="I330" s="189"/>
      <c r="J330" s="189"/>
      <c r="K330" s="189"/>
      <c r="L330" s="189"/>
      <c r="M330" s="189"/>
    </row>
    <row r="331" spans="6:13" x14ac:dyDescent="0.2">
      <c r="F331" s="189"/>
      <c r="G331" s="189"/>
      <c r="H331" s="189"/>
      <c r="I331" s="189"/>
      <c r="J331" s="189"/>
      <c r="K331" s="189"/>
      <c r="L331" s="189"/>
      <c r="M331" s="189"/>
    </row>
    <row r="332" spans="6:13" x14ac:dyDescent="0.2">
      <c r="F332" s="189"/>
      <c r="G332" s="189"/>
      <c r="H332" s="189"/>
      <c r="I332" s="189"/>
      <c r="J332" s="189"/>
      <c r="K332" s="189"/>
      <c r="L332" s="189"/>
      <c r="M332" s="189"/>
    </row>
    <row r="333" spans="6:13" x14ac:dyDescent="0.2">
      <c r="F333" s="189"/>
      <c r="G333" s="189"/>
      <c r="H333" s="189"/>
      <c r="I333" s="189"/>
      <c r="J333" s="189"/>
      <c r="K333" s="189"/>
      <c r="L333" s="189"/>
      <c r="M333" s="189"/>
    </row>
    <row r="334" spans="6:13" x14ac:dyDescent="0.2">
      <c r="F334" s="189"/>
      <c r="G334" s="189"/>
      <c r="H334" s="189"/>
      <c r="I334" s="189"/>
      <c r="J334" s="189"/>
      <c r="K334" s="189"/>
      <c r="L334" s="189"/>
      <c r="M334" s="189"/>
    </row>
    <row r="335" spans="6:13" x14ac:dyDescent="0.2">
      <c r="F335" s="189"/>
      <c r="G335" s="189"/>
      <c r="H335" s="189"/>
      <c r="I335" s="189"/>
      <c r="J335" s="189"/>
      <c r="K335" s="189"/>
      <c r="L335" s="189"/>
      <c r="M335" s="189"/>
    </row>
    <row r="336" spans="6:13" x14ac:dyDescent="0.2">
      <c r="F336" s="189"/>
      <c r="G336" s="189"/>
      <c r="H336" s="189"/>
      <c r="I336" s="189"/>
      <c r="J336" s="189"/>
      <c r="K336" s="189"/>
      <c r="L336" s="189"/>
      <c r="M336" s="189"/>
    </row>
    <row r="337" spans="6:13" x14ac:dyDescent="0.2">
      <c r="F337" s="189"/>
      <c r="G337" s="189"/>
      <c r="H337" s="189"/>
      <c r="I337" s="189"/>
      <c r="J337" s="189"/>
      <c r="K337" s="189"/>
      <c r="L337" s="189"/>
      <c r="M337" s="189"/>
    </row>
    <row r="338" spans="6:13" x14ac:dyDescent="0.2">
      <c r="F338" s="189"/>
      <c r="G338" s="189"/>
      <c r="H338" s="189"/>
      <c r="I338" s="189"/>
      <c r="J338" s="189"/>
      <c r="K338" s="189"/>
      <c r="L338" s="189"/>
      <c r="M338" s="189"/>
    </row>
    <row r="339" spans="6:13" x14ac:dyDescent="0.2">
      <c r="F339" s="189"/>
      <c r="G339" s="189"/>
      <c r="H339" s="189"/>
      <c r="I339" s="189"/>
      <c r="J339" s="189"/>
      <c r="K339" s="189"/>
      <c r="L339" s="189"/>
      <c r="M339" s="189"/>
    </row>
    <row r="340" spans="6:13" x14ac:dyDescent="0.2">
      <c r="F340" s="189"/>
      <c r="G340" s="189"/>
      <c r="H340" s="189"/>
      <c r="I340" s="189"/>
      <c r="J340" s="189"/>
      <c r="K340" s="189"/>
      <c r="L340" s="189"/>
      <c r="M340" s="189"/>
    </row>
    <row r="341" spans="6:13" x14ac:dyDescent="0.2">
      <c r="F341" s="189"/>
      <c r="G341" s="189"/>
      <c r="H341" s="189"/>
      <c r="I341" s="189"/>
      <c r="J341" s="189"/>
      <c r="K341" s="189"/>
      <c r="L341" s="189"/>
      <c r="M341" s="189"/>
    </row>
    <row r="342" spans="6:13" x14ac:dyDescent="0.2">
      <c r="F342" s="189"/>
      <c r="G342" s="189"/>
      <c r="H342" s="189"/>
      <c r="I342" s="189"/>
      <c r="J342" s="189"/>
      <c r="K342" s="189"/>
      <c r="L342" s="189"/>
      <c r="M342" s="189"/>
    </row>
    <row r="343" spans="6:13" x14ac:dyDescent="0.2">
      <c r="F343" s="189"/>
      <c r="G343" s="189"/>
      <c r="H343" s="189"/>
      <c r="I343" s="189"/>
      <c r="J343" s="189"/>
      <c r="K343" s="189"/>
      <c r="L343" s="189"/>
      <c r="M343" s="189"/>
    </row>
    <row r="344" spans="6:13" x14ac:dyDescent="0.2">
      <c r="F344" s="189"/>
      <c r="G344" s="189"/>
      <c r="H344" s="189"/>
      <c r="I344" s="189"/>
      <c r="J344" s="189"/>
      <c r="K344" s="189"/>
      <c r="L344" s="189"/>
      <c r="M344" s="189"/>
    </row>
    <row r="345" spans="6:13" x14ac:dyDescent="0.2">
      <c r="F345" s="189"/>
      <c r="G345" s="189"/>
      <c r="H345" s="189"/>
      <c r="I345" s="189"/>
      <c r="J345" s="189"/>
      <c r="K345" s="189"/>
      <c r="L345" s="189"/>
      <c r="M345" s="189"/>
    </row>
    <row r="346" spans="6:13" x14ac:dyDescent="0.2">
      <c r="F346" s="189"/>
      <c r="G346" s="189"/>
      <c r="H346" s="189"/>
      <c r="I346" s="189"/>
      <c r="J346" s="189"/>
      <c r="K346" s="189"/>
      <c r="L346" s="189"/>
      <c r="M346" s="189"/>
    </row>
    <row r="347" spans="6:13" x14ac:dyDescent="0.2">
      <c r="F347" s="189"/>
      <c r="G347" s="189"/>
      <c r="H347" s="189"/>
      <c r="I347" s="189"/>
      <c r="J347" s="189"/>
      <c r="K347" s="189"/>
      <c r="L347" s="189"/>
      <c r="M347" s="189"/>
    </row>
    <row r="348" spans="6:13" x14ac:dyDescent="0.2">
      <c r="F348" s="189"/>
      <c r="G348" s="189"/>
      <c r="H348" s="189"/>
      <c r="I348" s="189"/>
      <c r="J348" s="189"/>
      <c r="K348" s="189"/>
      <c r="L348" s="189"/>
      <c r="M348" s="189"/>
    </row>
    <row r="349" spans="6:13" x14ac:dyDescent="0.2">
      <c r="F349" s="189"/>
      <c r="G349" s="189"/>
      <c r="H349" s="189"/>
      <c r="I349" s="189"/>
      <c r="J349" s="189"/>
      <c r="K349" s="189"/>
      <c r="L349" s="189"/>
      <c r="M349" s="189"/>
    </row>
    <row r="350" spans="6:13" x14ac:dyDescent="0.2">
      <c r="F350" s="189"/>
      <c r="G350" s="189"/>
      <c r="H350" s="189"/>
      <c r="I350" s="189"/>
      <c r="J350" s="189"/>
      <c r="K350" s="189"/>
      <c r="L350" s="189"/>
      <c r="M350" s="189"/>
    </row>
    <row r="351" spans="6:13" x14ac:dyDescent="0.2">
      <c r="F351" s="189"/>
      <c r="G351" s="189"/>
      <c r="H351" s="189"/>
      <c r="I351" s="189"/>
      <c r="J351" s="189"/>
      <c r="K351" s="189"/>
      <c r="L351" s="189"/>
      <c r="M351" s="189"/>
    </row>
    <row r="352" spans="6:13" x14ac:dyDescent="0.2">
      <c r="F352" s="189"/>
      <c r="G352" s="189"/>
      <c r="H352" s="189"/>
      <c r="I352" s="189"/>
      <c r="J352" s="189"/>
      <c r="K352" s="189"/>
      <c r="L352" s="189"/>
      <c r="M352" s="189"/>
    </row>
    <row r="353" spans="6:13" x14ac:dyDescent="0.2">
      <c r="F353" s="189"/>
      <c r="G353" s="189"/>
      <c r="H353" s="189"/>
      <c r="I353" s="189"/>
      <c r="J353" s="189"/>
      <c r="K353" s="189"/>
      <c r="L353" s="189"/>
      <c r="M353" s="189"/>
    </row>
    <row r="354" spans="6:13" x14ac:dyDescent="0.2">
      <c r="F354" s="189"/>
      <c r="G354" s="189"/>
      <c r="H354" s="189"/>
      <c r="I354" s="189"/>
      <c r="J354" s="189"/>
      <c r="K354" s="189"/>
      <c r="L354" s="189"/>
      <c r="M354" s="189"/>
    </row>
    <row r="355" spans="6:13" x14ac:dyDescent="0.2">
      <c r="F355" s="189"/>
      <c r="G355" s="189"/>
      <c r="H355" s="189"/>
      <c r="I355" s="189"/>
      <c r="J355" s="189"/>
      <c r="K355" s="189"/>
      <c r="L355" s="189"/>
      <c r="M355" s="189"/>
    </row>
    <row r="356" spans="6:13" x14ac:dyDescent="0.2">
      <c r="F356" s="189"/>
      <c r="G356" s="189"/>
      <c r="H356" s="189"/>
      <c r="I356" s="189"/>
      <c r="J356" s="189"/>
      <c r="K356" s="189"/>
      <c r="L356" s="189"/>
      <c r="M356" s="189"/>
    </row>
    <row r="357" spans="6:13" x14ac:dyDescent="0.2">
      <c r="F357" s="189"/>
      <c r="G357" s="189"/>
      <c r="H357" s="189"/>
      <c r="I357" s="189"/>
      <c r="J357" s="189"/>
      <c r="K357" s="189"/>
      <c r="L357" s="189"/>
      <c r="M357" s="189"/>
    </row>
  </sheetData>
  <sheetProtection sheet="1" objects="1" scenarios="1" formatCells="0" selectLockedCells="1"/>
  <phoneticPr fontId="3" type="noConversion"/>
  <pageMargins left="0.75" right="0.75" top="1" bottom="1" header="0.5" footer="0.5"/>
  <pageSetup orientation="portrait" horizontalDpi="4294967295"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honeticPr fontId="3"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8"/>
  <sheetViews>
    <sheetView workbookViewId="0">
      <selection activeCell="J2" sqref="J2"/>
    </sheetView>
  </sheetViews>
  <sheetFormatPr defaultRowHeight="12.75" x14ac:dyDescent="0.2"/>
  <cols>
    <col min="3" max="3" width="11" customWidth="1"/>
    <col min="7" max="7" width="8.5703125" customWidth="1"/>
    <col min="8" max="8" width="10.7109375" customWidth="1"/>
    <col min="9" max="9" width="11.7109375" customWidth="1"/>
  </cols>
  <sheetData>
    <row r="1" spans="1:18" ht="15.75" x14ac:dyDescent="0.25">
      <c r="A1" s="1" t="s">
        <v>1</v>
      </c>
      <c r="J1" s="189"/>
      <c r="K1" s="189"/>
      <c r="L1" s="189"/>
      <c r="M1" s="189"/>
      <c r="N1" s="189"/>
      <c r="O1" s="189"/>
      <c r="P1" s="189"/>
      <c r="Q1" s="189"/>
      <c r="R1" s="189"/>
    </row>
    <row r="2" spans="1:18" x14ac:dyDescent="0.2">
      <c r="B2" s="2"/>
      <c r="J2" s="189"/>
      <c r="K2" s="189"/>
      <c r="L2" s="189"/>
      <c r="M2" s="189"/>
      <c r="N2" s="189"/>
      <c r="O2" s="189"/>
      <c r="P2" s="189"/>
      <c r="Q2" s="189"/>
      <c r="R2" s="189"/>
    </row>
    <row r="3" spans="1:18" ht="15.75" x14ac:dyDescent="0.25">
      <c r="B3" s="1" t="s">
        <v>145</v>
      </c>
      <c r="J3" s="189"/>
      <c r="K3" s="189"/>
      <c r="L3" s="189"/>
      <c r="M3" s="189"/>
      <c r="N3" s="189"/>
      <c r="O3" s="189"/>
      <c r="P3" s="189"/>
      <c r="Q3" s="189"/>
      <c r="R3" s="189"/>
    </row>
    <row r="4" spans="1:18" x14ac:dyDescent="0.2">
      <c r="J4" s="189"/>
      <c r="K4" s="189"/>
      <c r="L4" s="189"/>
      <c r="M4" s="189"/>
      <c r="N4" s="189"/>
      <c r="O4" s="189"/>
      <c r="P4" s="189"/>
      <c r="Q4" s="189"/>
      <c r="R4" s="189"/>
    </row>
    <row r="5" spans="1:18" x14ac:dyDescent="0.2">
      <c r="J5" s="189"/>
      <c r="K5" s="189"/>
      <c r="L5" s="189"/>
      <c r="M5" s="189"/>
      <c r="N5" s="189"/>
      <c r="O5" s="189"/>
      <c r="P5" s="189"/>
      <c r="Q5" s="189"/>
      <c r="R5" s="189"/>
    </row>
    <row r="6" spans="1:18" x14ac:dyDescent="0.2">
      <c r="J6" s="189"/>
      <c r="K6" s="189"/>
      <c r="L6" s="189"/>
      <c r="M6" s="189"/>
      <c r="N6" s="189"/>
      <c r="O6" s="189"/>
      <c r="P6" s="189"/>
      <c r="Q6" s="189"/>
      <c r="R6" s="189"/>
    </row>
    <row r="7" spans="1:18" x14ac:dyDescent="0.2">
      <c r="J7" s="189"/>
      <c r="K7" s="189"/>
      <c r="L7" s="189"/>
      <c r="M7" s="189"/>
      <c r="N7" s="189"/>
      <c r="O7" s="189"/>
      <c r="P7" s="189"/>
      <c r="Q7" s="189"/>
      <c r="R7" s="189"/>
    </row>
    <row r="8" spans="1:18" x14ac:dyDescent="0.2">
      <c r="J8" s="189"/>
      <c r="K8" s="189"/>
      <c r="L8" s="189"/>
      <c r="M8" s="189"/>
      <c r="N8" s="189"/>
      <c r="O8" s="189"/>
      <c r="P8" s="189"/>
      <c r="Q8" s="189"/>
      <c r="R8" s="189"/>
    </row>
    <row r="9" spans="1:18" x14ac:dyDescent="0.2">
      <c r="J9" s="189"/>
      <c r="K9" s="189"/>
      <c r="L9" s="189"/>
      <c r="M9" s="189"/>
      <c r="N9" s="189"/>
      <c r="O9" s="189"/>
      <c r="P9" s="189"/>
      <c r="Q9" s="189"/>
      <c r="R9" s="189"/>
    </row>
    <row r="10" spans="1:18" ht="13.5" thickBot="1" x14ac:dyDescent="0.25">
      <c r="J10" s="189"/>
      <c r="K10" s="189"/>
      <c r="L10" s="189"/>
      <c r="M10" s="189"/>
      <c r="N10" s="189"/>
      <c r="O10" s="189"/>
      <c r="P10" s="189"/>
      <c r="Q10" s="189"/>
      <c r="R10" s="189"/>
    </row>
    <row r="11" spans="1:18" ht="13.5" thickBot="1" x14ac:dyDescent="0.25">
      <c r="H11" s="24" t="s">
        <v>146</v>
      </c>
      <c r="I11" s="24" t="s">
        <v>147</v>
      </c>
      <c r="J11" s="189"/>
      <c r="K11" s="189"/>
      <c r="L11" s="189"/>
      <c r="M11" s="189"/>
      <c r="N11" s="189"/>
      <c r="O11" s="189"/>
      <c r="P11" s="189"/>
      <c r="Q11" s="189"/>
      <c r="R11" s="189"/>
    </row>
    <row r="12" spans="1:18" x14ac:dyDescent="0.2">
      <c r="H12" s="22" t="s">
        <v>116</v>
      </c>
      <c r="I12" s="22">
        <v>2</v>
      </c>
      <c r="J12" s="189"/>
      <c r="K12" s="189"/>
      <c r="L12" s="189"/>
      <c r="M12" s="189"/>
      <c r="N12" s="189"/>
      <c r="O12" s="189"/>
      <c r="P12" s="189"/>
      <c r="Q12" s="189"/>
      <c r="R12" s="189"/>
    </row>
    <row r="13" spans="1:18" x14ac:dyDescent="0.2">
      <c r="H13" s="22" t="s">
        <v>117</v>
      </c>
      <c r="I13" s="22">
        <v>6</v>
      </c>
      <c r="J13" s="189"/>
      <c r="K13" s="189"/>
      <c r="L13" s="189"/>
      <c r="M13" s="189"/>
      <c r="N13" s="189"/>
      <c r="O13" s="189"/>
      <c r="P13" s="189"/>
      <c r="Q13" s="189"/>
      <c r="R13" s="189"/>
    </row>
    <row r="14" spans="1:18" x14ac:dyDescent="0.2">
      <c r="H14" s="22" t="s">
        <v>148</v>
      </c>
      <c r="I14" s="22">
        <v>12</v>
      </c>
      <c r="J14" s="189"/>
      <c r="K14" s="189"/>
      <c r="L14" s="189"/>
      <c r="M14" s="189"/>
      <c r="N14" s="189"/>
      <c r="O14" s="189"/>
      <c r="P14" s="189"/>
      <c r="Q14" s="189"/>
      <c r="R14" s="189"/>
    </row>
    <row r="15" spans="1:18" x14ac:dyDescent="0.2">
      <c r="H15" s="22" t="s">
        <v>149</v>
      </c>
      <c r="I15" s="22">
        <v>12</v>
      </c>
      <c r="J15" s="189"/>
      <c r="K15" s="189"/>
      <c r="L15" s="189"/>
      <c r="M15" s="189"/>
      <c r="N15" s="189"/>
      <c r="O15" s="189"/>
      <c r="P15" s="189"/>
      <c r="Q15" s="189"/>
      <c r="R15" s="189"/>
    </row>
    <row r="16" spans="1:18" x14ac:dyDescent="0.2">
      <c r="H16" s="22" t="s">
        <v>150</v>
      </c>
      <c r="I16" s="22">
        <v>8</v>
      </c>
      <c r="J16" s="189"/>
      <c r="K16" s="189"/>
      <c r="L16" s="189"/>
      <c r="M16" s="189"/>
      <c r="N16" s="189"/>
      <c r="O16" s="189"/>
      <c r="P16" s="189"/>
      <c r="Q16" s="189"/>
      <c r="R16" s="189"/>
    </row>
    <row r="17" spans="1:18" x14ac:dyDescent="0.2">
      <c r="H17" s="22" t="s">
        <v>151</v>
      </c>
      <c r="I17" s="22">
        <v>4</v>
      </c>
      <c r="J17" s="189"/>
      <c r="K17" s="189"/>
      <c r="L17" s="189"/>
      <c r="M17" s="189"/>
      <c r="N17" s="189"/>
      <c r="O17" s="189"/>
      <c r="P17" s="189"/>
      <c r="Q17" s="189"/>
      <c r="R17" s="189"/>
    </row>
    <row r="18" spans="1:18" ht="13.5" thickBot="1" x14ac:dyDescent="0.25">
      <c r="H18" s="23" t="s">
        <v>152</v>
      </c>
      <c r="I18" s="23">
        <v>4</v>
      </c>
      <c r="J18" s="189"/>
      <c r="K18" s="189"/>
      <c r="L18" s="189"/>
      <c r="M18" s="189"/>
      <c r="N18" s="189"/>
      <c r="O18" s="189"/>
      <c r="P18" s="189"/>
      <c r="Q18" s="189"/>
      <c r="R18" s="189"/>
    </row>
    <row r="19" spans="1:18" x14ac:dyDescent="0.2">
      <c r="H19" s="19"/>
      <c r="I19" s="19"/>
      <c r="J19" s="189"/>
      <c r="K19" s="189"/>
      <c r="L19" s="189"/>
      <c r="M19" s="189"/>
      <c r="N19" s="189"/>
      <c r="O19" s="189"/>
      <c r="P19" s="189"/>
      <c r="Q19" s="189"/>
      <c r="R19" s="189"/>
    </row>
    <row r="20" spans="1:18" x14ac:dyDescent="0.2">
      <c r="H20" s="19"/>
      <c r="I20" s="19"/>
      <c r="J20" s="189"/>
      <c r="K20" s="189"/>
      <c r="L20" s="189"/>
      <c r="M20" s="189"/>
      <c r="N20" s="189"/>
      <c r="O20" s="189"/>
      <c r="P20" s="189"/>
      <c r="Q20" s="189"/>
      <c r="R20" s="189"/>
    </row>
    <row r="21" spans="1:18" x14ac:dyDescent="0.2">
      <c r="H21" s="19"/>
      <c r="I21" s="19"/>
      <c r="J21" s="189"/>
      <c r="K21" s="189"/>
      <c r="L21" s="189"/>
      <c r="M21" s="189"/>
      <c r="N21" s="189"/>
      <c r="O21" s="189"/>
      <c r="P21" s="189"/>
      <c r="Q21" s="189"/>
      <c r="R21" s="189"/>
    </row>
    <row r="22" spans="1:18" x14ac:dyDescent="0.2">
      <c r="H22" s="19"/>
      <c r="I22" s="19"/>
      <c r="J22" s="189"/>
      <c r="K22" s="189"/>
      <c r="L22" s="189"/>
      <c r="M22" s="189"/>
      <c r="N22" s="189"/>
      <c r="O22" s="189"/>
      <c r="P22" s="189"/>
      <c r="Q22" s="189"/>
      <c r="R22" s="189"/>
    </row>
    <row r="23" spans="1:18" x14ac:dyDescent="0.2">
      <c r="J23" s="189"/>
      <c r="K23" s="189"/>
      <c r="L23" s="189"/>
      <c r="M23" s="189"/>
      <c r="N23" s="189"/>
      <c r="O23" s="189"/>
      <c r="P23" s="189"/>
      <c r="Q23" s="189"/>
      <c r="R23" s="189"/>
    </row>
    <row r="24" spans="1:18" x14ac:dyDescent="0.2">
      <c r="J24" s="189"/>
      <c r="K24" s="189"/>
      <c r="L24" s="189"/>
      <c r="M24" s="189"/>
      <c r="N24" s="189"/>
      <c r="O24" s="189"/>
      <c r="P24" s="189"/>
      <c r="Q24" s="189"/>
      <c r="R24" s="189"/>
    </row>
    <row r="25" spans="1:18" x14ac:dyDescent="0.2">
      <c r="J25" s="189"/>
      <c r="K25" s="189"/>
      <c r="L25" s="189"/>
      <c r="M25" s="189"/>
      <c r="N25" s="189"/>
      <c r="O25" s="189"/>
      <c r="P25" s="189"/>
      <c r="Q25" s="189"/>
      <c r="R25" s="189"/>
    </row>
    <row r="26" spans="1:18" x14ac:dyDescent="0.2">
      <c r="J26" s="189"/>
      <c r="K26" s="189"/>
      <c r="L26" s="189"/>
      <c r="M26" s="189"/>
      <c r="N26" s="189"/>
      <c r="O26" s="189"/>
      <c r="P26" s="189"/>
      <c r="Q26" s="189"/>
      <c r="R26" s="189"/>
    </row>
    <row r="27" spans="1:18" x14ac:dyDescent="0.2">
      <c r="J27" s="189"/>
      <c r="K27" s="189"/>
      <c r="L27" s="189"/>
      <c r="M27" s="189"/>
      <c r="N27" s="189"/>
      <c r="O27" s="189"/>
      <c r="P27" s="189"/>
      <c r="Q27" s="189"/>
      <c r="R27" s="189"/>
    </row>
    <row r="28" spans="1:18" x14ac:dyDescent="0.2">
      <c r="J28" s="189"/>
      <c r="K28" s="189"/>
      <c r="L28" s="189"/>
      <c r="M28" s="189"/>
      <c r="N28" s="189"/>
      <c r="O28" s="189"/>
      <c r="P28" s="189"/>
      <c r="Q28" s="189"/>
      <c r="R28" s="189"/>
    </row>
    <row r="29" spans="1:18" x14ac:dyDescent="0.2">
      <c r="J29" s="189"/>
      <c r="K29" s="189"/>
      <c r="L29" s="189"/>
      <c r="M29" s="189"/>
      <c r="N29" s="189"/>
      <c r="O29" s="189"/>
      <c r="P29" s="189"/>
      <c r="Q29" s="189"/>
      <c r="R29" s="189"/>
    </row>
    <row r="30" spans="1:18" x14ac:dyDescent="0.2">
      <c r="J30" s="189"/>
      <c r="K30" s="189"/>
      <c r="L30" s="189"/>
      <c r="M30" s="189"/>
      <c r="N30" s="189"/>
      <c r="O30" s="189"/>
      <c r="P30" s="189"/>
      <c r="Q30" s="189"/>
      <c r="R30" s="189"/>
    </row>
    <row r="31" spans="1:18" ht="13.5" thickBot="1" x14ac:dyDescent="0.25">
      <c r="J31" s="189"/>
      <c r="K31" s="189"/>
      <c r="L31" s="189"/>
      <c r="M31" s="189"/>
      <c r="N31" s="189"/>
      <c r="O31" s="189"/>
      <c r="P31" s="189"/>
      <c r="Q31" s="189"/>
      <c r="R31" s="189"/>
    </row>
    <row r="32" spans="1:18" x14ac:dyDescent="0.2">
      <c r="A32" s="95">
        <v>111</v>
      </c>
      <c r="B32" s="96">
        <v>120</v>
      </c>
      <c r="C32" s="96">
        <v>127</v>
      </c>
      <c r="D32" s="96">
        <v>129</v>
      </c>
      <c r="E32" s="96">
        <v>130</v>
      </c>
      <c r="F32" s="96">
        <v>145</v>
      </c>
      <c r="G32" s="96">
        <v>145</v>
      </c>
      <c r="H32" s="96">
        <v>150</v>
      </c>
      <c r="I32" s="97">
        <v>153</v>
      </c>
      <c r="J32" s="189"/>
      <c r="K32" s="189"/>
      <c r="L32" s="189"/>
      <c r="M32" s="189"/>
      <c r="N32" s="189"/>
      <c r="O32" s="189"/>
      <c r="P32" s="189"/>
      <c r="Q32" s="189"/>
      <c r="R32" s="189"/>
    </row>
    <row r="33" spans="1:18" x14ac:dyDescent="0.2">
      <c r="A33" s="98">
        <v>161</v>
      </c>
      <c r="B33" s="99">
        <v>165</v>
      </c>
      <c r="C33" s="99">
        <v>167</v>
      </c>
      <c r="D33" s="99">
        <v>170</v>
      </c>
      <c r="E33" s="99">
        <v>171</v>
      </c>
      <c r="F33" s="99">
        <v>174</v>
      </c>
      <c r="G33" s="99">
        <v>175</v>
      </c>
      <c r="H33" s="99">
        <v>177</v>
      </c>
      <c r="I33" s="100">
        <v>179</v>
      </c>
      <c r="J33" s="189"/>
      <c r="K33" s="189"/>
      <c r="L33" s="189"/>
      <c r="M33" s="189"/>
      <c r="N33" s="189"/>
      <c r="O33" s="189"/>
      <c r="P33" s="189"/>
      <c r="Q33" s="189"/>
      <c r="R33" s="189"/>
    </row>
    <row r="34" spans="1:18" x14ac:dyDescent="0.2">
      <c r="A34" s="98">
        <v>185</v>
      </c>
      <c r="B34" s="99">
        <v>185</v>
      </c>
      <c r="C34" s="99">
        <v>190</v>
      </c>
      <c r="D34" s="99">
        <v>195</v>
      </c>
      <c r="E34" s="99">
        <v>195</v>
      </c>
      <c r="F34" s="99">
        <v>201</v>
      </c>
      <c r="G34" s="99">
        <v>210</v>
      </c>
      <c r="H34" s="99">
        <v>220</v>
      </c>
      <c r="I34" s="100">
        <v>224</v>
      </c>
      <c r="J34" s="189"/>
      <c r="K34" s="189"/>
      <c r="L34" s="189"/>
      <c r="M34" s="189"/>
      <c r="N34" s="189"/>
      <c r="O34" s="189"/>
      <c r="P34" s="189"/>
      <c r="Q34" s="189"/>
      <c r="R34" s="189"/>
    </row>
    <row r="35" spans="1:18" ht="13.5" thickBot="1" x14ac:dyDescent="0.25">
      <c r="A35" s="101">
        <v>245</v>
      </c>
      <c r="B35" s="102">
        <v>248</v>
      </c>
      <c r="C35" s="102">
        <v>155</v>
      </c>
      <c r="D35" s="102">
        <v>180</v>
      </c>
      <c r="E35" s="102">
        <v>225</v>
      </c>
      <c r="F35" s="102">
        <v>160</v>
      </c>
      <c r="G35" s="102">
        <v>180</v>
      </c>
      <c r="H35" s="102">
        <v>230</v>
      </c>
      <c r="I35" s="103"/>
      <c r="J35" s="189"/>
      <c r="K35" s="189"/>
      <c r="L35" s="189"/>
      <c r="M35" s="189"/>
      <c r="N35" s="189"/>
      <c r="O35" s="189"/>
      <c r="P35" s="189"/>
      <c r="Q35" s="189"/>
      <c r="R35" s="189"/>
    </row>
    <row r="36" spans="1:18" x14ac:dyDescent="0.2">
      <c r="J36" s="189"/>
      <c r="K36" s="189"/>
      <c r="L36" s="189"/>
      <c r="M36" s="189"/>
      <c r="N36" s="189"/>
      <c r="O36" s="189"/>
      <c r="P36" s="189"/>
      <c r="Q36" s="189"/>
      <c r="R36" s="189"/>
    </row>
    <row r="37" spans="1:18" x14ac:dyDescent="0.2">
      <c r="J37" s="189"/>
      <c r="K37" s="189"/>
      <c r="L37" s="189"/>
      <c r="M37" s="189"/>
      <c r="N37" s="189"/>
      <c r="O37" s="189"/>
      <c r="P37" s="189"/>
      <c r="Q37" s="189"/>
      <c r="R37" s="189"/>
    </row>
    <row r="38" spans="1:18" x14ac:dyDescent="0.2">
      <c r="J38" s="189"/>
      <c r="K38" s="189"/>
      <c r="L38" s="189"/>
      <c r="M38" s="189"/>
      <c r="N38" s="189"/>
      <c r="O38" s="189"/>
      <c r="P38" s="189"/>
      <c r="Q38" s="189"/>
      <c r="R38" s="189"/>
    </row>
    <row r="39" spans="1:18" x14ac:dyDescent="0.2">
      <c r="J39" s="189"/>
      <c r="K39" s="189"/>
      <c r="L39" s="189"/>
      <c r="M39" s="189"/>
      <c r="N39" s="189"/>
      <c r="O39" s="189"/>
      <c r="P39" s="189"/>
      <c r="Q39" s="189"/>
      <c r="R39" s="189"/>
    </row>
    <row r="40" spans="1:18" x14ac:dyDescent="0.2">
      <c r="J40" s="189"/>
      <c r="K40" s="189"/>
      <c r="L40" s="189"/>
      <c r="M40" s="189"/>
      <c r="N40" s="189"/>
      <c r="O40" s="189"/>
      <c r="P40" s="189"/>
      <c r="Q40" s="189"/>
      <c r="R40" s="189"/>
    </row>
    <row r="41" spans="1:18" x14ac:dyDescent="0.2">
      <c r="J41" s="189"/>
      <c r="K41" s="189"/>
      <c r="L41" s="189"/>
      <c r="M41" s="189"/>
      <c r="N41" s="189"/>
      <c r="O41" s="189"/>
      <c r="P41" s="189"/>
      <c r="Q41" s="189"/>
      <c r="R41" s="189"/>
    </row>
    <row r="42" spans="1:18" x14ac:dyDescent="0.2">
      <c r="J42" s="189"/>
      <c r="K42" s="189"/>
      <c r="L42" s="189"/>
      <c r="M42" s="189"/>
      <c r="N42" s="189"/>
      <c r="O42" s="189"/>
      <c r="P42" s="189"/>
      <c r="Q42" s="189"/>
      <c r="R42" s="189"/>
    </row>
    <row r="43" spans="1:18" x14ac:dyDescent="0.2">
      <c r="J43" s="189"/>
      <c r="K43" s="189"/>
      <c r="L43" s="189"/>
      <c r="M43" s="189"/>
      <c r="N43" s="189"/>
      <c r="O43" s="189"/>
      <c r="P43" s="189"/>
      <c r="Q43" s="189"/>
      <c r="R43" s="189"/>
    </row>
    <row r="44" spans="1:18" x14ac:dyDescent="0.2">
      <c r="J44" s="189"/>
      <c r="K44" s="189"/>
      <c r="L44" s="189"/>
      <c r="M44" s="189"/>
      <c r="N44" s="189"/>
      <c r="O44" s="189"/>
      <c r="P44" s="189"/>
      <c r="Q44" s="189"/>
      <c r="R44" s="189"/>
    </row>
    <row r="45" spans="1:18" x14ac:dyDescent="0.2">
      <c r="J45" s="189"/>
      <c r="K45" s="189"/>
      <c r="L45" s="189"/>
      <c r="M45" s="189"/>
      <c r="N45" s="189"/>
      <c r="O45" s="189"/>
      <c r="P45" s="189"/>
      <c r="Q45" s="189"/>
      <c r="R45" s="189"/>
    </row>
    <row r="46" spans="1:18" x14ac:dyDescent="0.2">
      <c r="J46" s="189"/>
      <c r="K46" s="189"/>
      <c r="L46" s="189"/>
      <c r="M46" s="189"/>
      <c r="N46" s="189"/>
      <c r="O46" s="189"/>
      <c r="P46" s="189"/>
      <c r="Q46" s="189"/>
      <c r="R46" s="189"/>
    </row>
    <row r="47" spans="1:18" x14ac:dyDescent="0.2">
      <c r="J47" s="189"/>
      <c r="K47" s="189"/>
      <c r="L47" s="189"/>
      <c r="M47" s="189"/>
      <c r="N47" s="189"/>
      <c r="O47" s="189"/>
      <c r="P47" s="189"/>
      <c r="Q47" s="189"/>
      <c r="R47" s="189"/>
    </row>
    <row r="48" spans="1:18" x14ac:dyDescent="0.2">
      <c r="J48" s="189"/>
      <c r="K48" s="189"/>
      <c r="L48" s="189"/>
      <c r="M48" s="189"/>
      <c r="N48" s="189"/>
      <c r="O48" s="189"/>
      <c r="P48" s="189"/>
      <c r="Q48" s="189"/>
      <c r="R48" s="189"/>
    </row>
    <row r="49" spans="7:18" x14ac:dyDescent="0.2">
      <c r="J49" s="189"/>
      <c r="K49" s="189"/>
      <c r="L49" s="189"/>
      <c r="M49" s="189"/>
      <c r="N49" s="189"/>
      <c r="O49" s="189"/>
      <c r="P49" s="189"/>
      <c r="Q49" s="189"/>
      <c r="R49" s="189"/>
    </row>
    <row r="50" spans="7:18" x14ac:dyDescent="0.2">
      <c r="J50" s="189"/>
      <c r="K50" s="189"/>
      <c r="L50" s="189"/>
      <c r="M50" s="189"/>
      <c r="N50" s="189"/>
      <c r="O50" s="189"/>
      <c r="P50" s="189"/>
      <c r="Q50" s="189"/>
      <c r="R50" s="189"/>
    </row>
    <row r="51" spans="7:18" x14ac:dyDescent="0.2">
      <c r="J51" s="189"/>
      <c r="K51" s="189"/>
      <c r="L51" s="189"/>
      <c r="M51" s="189"/>
      <c r="N51" s="189"/>
      <c r="O51" s="189"/>
      <c r="P51" s="189"/>
      <c r="Q51" s="189"/>
      <c r="R51" s="189"/>
    </row>
    <row r="52" spans="7:18" x14ac:dyDescent="0.2">
      <c r="J52" s="189"/>
      <c r="K52" s="189"/>
      <c r="L52" s="189"/>
      <c r="M52" s="189"/>
      <c r="N52" s="189"/>
      <c r="O52" s="189"/>
      <c r="P52" s="189"/>
      <c r="Q52" s="189"/>
      <c r="R52" s="189"/>
    </row>
    <row r="53" spans="7:18" ht="13.5" thickBot="1" x14ac:dyDescent="0.25">
      <c r="J53" s="189"/>
      <c r="K53" s="189"/>
      <c r="L53" s="189"/>
      <c r="M53" s="189"/>
      <c r="N53" s="189"/>
      <c r="O53" s="189"/>
      <c r="P53" s="189"/>
      <c r="Q53" s="189"/>
      <c r="R53" s="189"/>
    </row>
    <row r="54" spans="7:18" ht="13.5" thickBot="1" x14ac:dyDescent="0.25">
      <c r="G54" s="24" t="s">
        <v>146</v>
      </c>
      <c r="H54" s="24" t="s">
        <v>153</v>
      </c>
      <c r="I54" s="24" t="s">
        <v>154</v>
      </c>
      <c r="J54" s="189"/>
      <c r="K54" s="303"/>
      <c r="L54" s="190"/>
      <c r="M54" s="190"/>
      <c r="N54" s="190"/>
      <c r="O54" s="190"/>
      <c r="P54" s="190"/>
      <c r="Q54" s="190"/>
      <c r="R54" s="190"/>
    </row>
    <row r="55" spans="7:18" x14ac:dyDescent="0.2">
      <c r="G55" s="83">
        <v>100</v>
      </c>
      <c r="H55" s="83">
        <v>111</v>
      </c>
      <c r="I55" s="94">
        <v>111</v>
      </c>
      <c r="J55" s="189"/>
      <c r="K55" s="303"/>
      <c r="L55" s="190"/>
      <c r="M55" s="190"/>
      <c r="N55" s="190"/>
      <c r="O55" s="190"/>
      <c r="P55" s="190"/>
      <c r="Q55" s="190"/>
      <c r="R55" s="190"/>
    </row>
    <row r="56" spans="7:18" x14ac:dyDescent="0.2">
      <c r="G56" s="83"/>
      <c r="H56" s="83">
        <v>120</v>
      </c>
      <c r="I56" s="83">
        <v>161</v>
      </c>
      <c r="J56" s="189"/>
      <c r="K56" s="303"/>
      <c r="L56" s="190"/>
      <c r="M56" s="190"/>
      <c r="N56" s="190"/>
      <c r="O56" s="190"/>
      <c r="P56" s="190"/>
      <c r="Q56" s="190"/>
      <c r="R56" s="190"/>
    </row>
    <row r="57" spans="7:18" x14ac:dyDescent="0.2">
      <c r="G57" s="83">
        <v>125</v>
      </c>
      <c r="H57" s="83">
        <v>127</v>
      </c>
      <c r="I57" s="83">
        <v>185</v>
      </c>
      <c r="J57" s="189"/>
      <c r="K57" s="303"/>
      <c r="L57" s="190"/>
      <c r="M57" s="190"/>
      <c r="N57" s="190"/>
      <c r="O57" s="190"/>
      <c r="P57" s="190"/>
      <c r="Q57" s="190"/>
      <c r="R57" s="190"/>
    </row>
    <row r="58" spans="7:18" x14ac:dyDescent="0.2">
      <c r="G58" s="83"/>
      <c r="H58" s="83">
        <v>129</v>
      </c>
      <c r="I58" s="83">
        <v>245</v>
      </c>
      <c r="J58" s="189"/>
      <c r="K58" s="303"/>
      <c r="L58" s="190"/>
      <c r="M58" s="190"/>
      <c r="N58" s="190"/>
      <c r="O58" s="190"/>
      <c r="P58" s="190"/>
      <c r="Q58" s="190"/>
      <c r="R58" s="190"/>
    </row>
    <row r="59" spans="7:18" x14ac:dyDescent="0.2">
      <c r="G59" s="83" t="s">
        <v>27</v>
      </c>
      <c r="H59" s="83">
        <v>130</v>
      </c>
      <c r="I59" s="83">
        <v>120</v>
      </c>
      <c r="J59" s="189"/>
      <c r="K59" s="303"/>
      <c r="L59" s="190"/>
      <c r="M59" s="190"/>
      <c r="N59" s="190"/>
      <c r="O59" s="190"/>
      <c r="P59" s="190"/>
      <c r="Q59" s="190"/>
      <c r="R59" s="190"/>
    </row>
    <row r="60" spans="7:18" x14ac:dyDescent="0.2">
      <c r="G60" s="83"/>
      <c r="H60" s="83">
        <v>145</v>
      </c>
      <c r="I60" s="83">
        <v>165</v>
      </c>
      <c r="J60" s="189"/>
      <c r="K60" s="303"/>
      <c r="L60" s="190"/>
      <c r="M60" s="190"/>
      <c r="N60" s="190"/>
      <c r="O60" s="190"/>
      <c r="P60" s="190"/>
      <c r="Q60" s="190"/>
      <c r="R60" s="190"/>
    </row>
    <row r="61" spans="7:18" x14ac:dyDescent="0.2">
      <c r="G61" s="83"/>
      <c r="H61" s="83">
        <v>145</v>
      </c>
      <c r="I61" s="83">
        <v>185</v>
      </c>
      <c r="J61" s="189"/>
      <c r="K61" s="303"/>
      <c r="L61" s="190"/>
      <c r="M61" s="190"/>
      <c r="N61" s="190"/>
      <c r="O61" s="190"/>
      <c r="P61" s="190"/>
      <c r="Q61" s="190"/>
      <c r="R61" s="190"/>
    </row>
    <row r="62" spans="7:18" x14ac:dyDescent="0.2">
      <c r="G62" s="83">
        <v>150</v>
      </c>
      <c r="H62" s="83">
        <v>150</v>
      </c>
      <c r="I62" s="83">
        <v>248</v>
      </c>
      <c r="J62" s="189"/>
      <c r="K62" s="303"/>
      <c r="L62" s="190"/>
      <c r="M62" s="190"/>
      <c r="N62" s="190"/>
      <c r="O62" s="190"/>
      <c r="P62" s="190"/>
      <c r="Q62" s="190"/>
      <c r="R62" s="190"/>
    </row>
    <row r="63" spans="7:18" x14ac:dyDescent="0.2">
      <c r="G63" s="83"/>
      <c r="H63" s="83">
        <v>153</v>
      </c>
      <c r="I63" s="83">
        <v>127</v>
      </c>
      <c r="J63" s="189"/>
      <c r="K63" s="303"/>
      <c r="L63" s="190"/>
      <c r="M63" s="190"/>
      <c r="N63" s="190"/>
      <c r="O63" s="190"/>
      <c r="P63" s="190"/>
      <c r="Q63" s="190"/>
      <c r="R63" s="190"/>
    </row>
    <row r="64" spans="7:18" x14ac:dyDescent="0.2">
      <c r="G64" s="83"/>
      <c r="H64" s="83">
        <v>155</v>
      </c>
      <c r="I64" s="83">
        <v>167</v>
      </c>
      <c r="J64" s="189"/>
      <c r="K64" s="190"/>
      <c r="L64" s="190"/>
      <c r="M64" s="190"/>
      <c r="N64" s="190"/>
      <c r="O64" s="190"/>
      <c r="P64" s="190"/>
      <c r="Q64" s="190"/>
      <c r="R64" s="190"/>
    </row>
    <row r="65" spans="2:18" x14ac:dyDescent="0.2">
      <c r="G65" s="83"/>
      <c r="H65" s="83">
        <v>160</v>
      </c>
      <c r="I65" s="83">
        <v>190</v>
      </c>
      <c r="J65" s="189"/>
      <c r="K65" s="304"/>
      <c r="L65" s="304"/>
      <c r="M65" s="304"/>
      <c r="N65" s="304"/>
      <c r="O65" s="304"/>
      <c r="P65" s="190"/>
      <c r="Q65" s="190"/>
      <c r="R65" s="190"/>
    </row>
    <row r="66" spans="2:18" x14ac:dyDescent="0.2">
      <c r="G66" s="83"/>
      <c r="H66" s="83">
        <v>161</v>
      </c>
      <c r="I66" s="83">
        <v>155</v>
      </c>
      <c r="J66" s="189"/>
      <c r="K66" s="304"/>
      <c r="L66" s="304"/>
      <c r="M66" s="304"/>
      <c r="N66" s="304"/>
      <c r="O66" s="304"/>
      <c r="P66" s="190"/>
      <c r="Q66" s="190"/>
      <c r="R66" s="190"/>
    </row>
    <row r="67" spans="2:18" x14ac:dyDescent="0.2">
      <c r="G67" s="83"/>
      <c r="H67" s="83">
        <v>165</v>
      </c>
      <c r="I67" s="83">
        <v>129</v>
      </c>
      <c r="J67" s="189"/>
      <c r="K67" s="304"/>
      <c r="L67" s="304"/>
      <c r="M67" s="304"/>
      <c r="N67" s="304"/>
      <c r="O67" s="304"/>
      <c r="P67" s="190"/>
      <c r="Q67" s="190"/>
      <c r="R67" s="190"/>
    </row>
    <row r="68" spans="2:18" x14ac:dyDescent="0.2">
      <c r="G68" s="83"/>
      <c r="H68" s="83">
        <v>167</v>
      </c>
      <c r="I68" s="83">
        <v>170</v>
      </c>
      <c r="J68" s="189"/>
      <c r="K68" s="304"/>
      <c r="L68" s="304"/>
      <c r="M68" s="304"/>
      <c r="N68" s="304"/>
      <c r="O68" s="304"/>
      <c r="P68" s="190"/>
      <c r="Q68" s="190"/>
      <c r="R68" s="190"/>
    </row>
    <row r="69" spans="2:18" x14ac:dyDescent="0.2">
      <c r="G69" s="83"/>
      <c r="H69" s="83">
        <v>170</v>
      </c>
      <c r="I69" s="83">
        <v>195</v>
      </c>
      <c r="J69" s="189"/>
      <c r="K69" s="304"/>
      <c r="L69" s="304"/>
      <c r="M69" s="304"/>
      <c r="N69" s="304"/>
      <c r="O69" s="304"/>
      <c r="P69" s="190"/>
      <c r="Q69" s="190"/>
      <c r="R69" s="190"/>
    </row>
    <row r="70" spans="2:18" x14ac:dyDescent="0.2">
      <c r="G70" s="83"/>
      <c r="H70" s="83">
        <v>171</v>
      </c>
      <c r="I70" s="83">
        <v>180</v>
      </c>
      <c r="J70" s="189"/>
      <c r="K70" s="304"/>
      <c r="L70" s="304"/>
      <c r="M70" s="304"/>
      <c r="N70" s="304"/>
      <c r="O70" s="304"/>
      <c r="P70" s="190"/>
      <c r="Q70" s="190"/>
      <c r="R70" s="190"/>
    </row>
    <row r="71" spans="2:18" x14ac:dyDescent="0.2">
      <c r="G71" s="83"/>
      <c r="H71" s="83">
        <v>174</v>
      </c>
      <c r="I71" s="83">
        <v>130</v>
      </c>
      <c r="J71" s="189"/>
      <c r="K71" s="304"/>
      <c r="L71" s="304"/>
      <c r="M71" s="304"/>
      <c r="N71" s="304"/>
      <c r="O71" s="304"/>
      <c r="P71" s="190"/>
      <c r="Q71" s="190"/>
      <c r="R71" s="190"/>
    </row>
    <row r="72" spans="2:18" x14ac:dyDescent="0.2">
      <c r="G72" s="83">
        <v>175</v>
      </c>
      <c r="H72" s="83">
        <v>175</v>
      </c>
      <c r="I72" s="83">
        <v>171</v>
      </c>
      <c r="J72" s="189"/>
      <c r="K72" s="304"/>
      <c r="L72" s="304"/>
      <c r="M72" s="304"/>
      <c r="N72" s="304"/>
      <c r="O72" s="304"/>
      <c r="P72" s="190"/>
      <c r="Q72" s="190"/>
      <c r="R72" s="190"/>
    </row>
    <row r="73" spans="2:18" x14ac:dyDescent="0.2">
      <c r="G73" s="83"/>
      <c r="H73" s="83">
        <v>177</v>
      </c>
      <c r="I73" s="83">
        <v>195</v>
      </c>
      <c r="J73" s="189"/>
      <c r="K73" s="304"/>
      <c r="L73" s="304"/>
      <c r="M73" s="304"/>
      <c r="N73" s="304"/>
      <c r="O73" s="304"/>
      <c r="P73" s="190"/>
      <c r="Q73" s="190"/>
      <c r="R73" s="190"/>
    </row>
    <row r="74" spans="2:18" x14ac:dyDescent="0.2">
      <c r="G74" s="83"/>
      <c r="H74" s="83">
        <v>179</v>
      </c>
      <c r="I74" s="83">
        <v>225</v>
      </c>
      <c r="J74" s="189"/>
      <c r="K74" s="304"/>
      <c r="L74" s="304"/>
      <c r="M74" s="304"/>
      <c r="N74" s="304"/>
      <c r="O74" s="304"/>
      <c r="P74" s="190"/>
      <c r="Q74" s="190"/>
      <c r="R74" s="190"/>
    </row>
    <row r="75" spans="2:18" x14ac:dyDescent="0.2">
      <c r="G75" s="83"/>
      <c r="H75" s="83">
        <v>180</v>
      </c>
      <c r="I75" s="83">
        <v>145</v>
      </c>
      <c r="J75" s="189"/>
      <c r="K75" s="304"/>
      <c r="L75" s="304"/>
      <c r="M75" s="178"/>
      <c r="N75" s="190"/>
      <c r="O75" s="190"/>
      <c r="P75" s="190"/>
      <c r="Q75" s="190"/>
      <c r="R75" s="190"/>
    </row>
    <row r="76" spans="2:18" ht="13.5" thickBot="1" x14ac:dyDescent="0.25">
      <c r="G76" s="83"/>
      <c r="H76" s="83">
        <v>180</v>
      </c>
      <c r="I76" s="83">
        <v>174</v>
      </c>
      <c r="J76" s="189"/>
      <c r="K76" s="304"/>
      <c r="L76" s="304"/>
      <c r="M76" s="178"/>
      <c r="N76" s="303"/>
      <c r="O76" s="190"/>
      <c r="P76" s="190"/>
      <c r="Q76" s="190"/>
      <c r="R76" s="190"/>
    </row>
    <row r="77" spans="2:18" ht="13.5" thickBot="1" x14ac:dyDescent="0.25">
      <c r="B77" s="24" t="s">
        <v>155</v>
      </c>
      <c r="C77" s="24" t="s">
        <v>147</v>
      </c>
      <c r="G77" s="83"/>
      <c r="H77" s="83">
        <v>185</v>
      </c>
      <c r="I77" s="83">
        <v>201</v>
      </c>
      <c r="J77" s="189"/>
      <c r="K77" s="304"/>
      <c r="L77" s="304"/>
      <c r="M77" s="178"/>
      <c r="N77" s="190"/>
      <c r="O77" s="190"/>
      <c r="P77" s="190"/>
      <c r="Q77" s="190"/>
      <c r="R77" s="190"/>
    </row>
    <row r="78" spans="2:18" x14ac:dyDescent="0.2">
      <c r="B78" s="22" t="s">
        <v>156</v>
      </c>
      <c r="C78" s="22">
        <v>2</v>
      </c>
      <c r="G78" s="83"/>
      <c r="H78" s="83">
        <v>185</v>
      </c>
      <c r="I78" s="83">
        <v>160</v>
      </c>
      <c r="J78" s="189"/>
      <c r="K78" s="304"/>
      <c r="L78" s="304"/>
      <c r="M78" s="178"/>
      <c r="N78" s="190"/>
      <c r="O78" s="190"/>
      <c r="P78" s="190"/>
      <c r="Q78" s="190"/>
      <c r="R78" s="190"/>
    </row>
    <row r="79" spans="2:18" x14ac:dyDescent="0.2">
      <c r="B79" s="22" t="s">
        <v>157</v>
      </c>
      <c r="C79" s="22">
        <v>5</v>
      </c>
      <c r="G79" s="83"/>
      <c r="H79" s="83">
        <v>190</v>
      </c>
      <c r="I79" s="83">
        <v>145</v>
      </c>
      <c r="J79" s="189"/>
      <c r="K79" s="304"/>
      <c r="L79" s="304"/>
      <c r="M79" s="178"/>
      <c r="N79" s="190"/>
      <c r="O79" s="190"/>
      <c r="P79" s="190"/>
      <c r="Q79" s="190"/>
      <c r="R79" s="190"/>
    </row>
    <row r="80" spans="2:18" x14ac:dyDescent="0.2">
      <c r="B80" s="22" t="s">
        <v>158</v>
      </c>
      <c r="C80" s="22">
        <v>10</v>
      </c>
      <c r="G80" s="83"/>
      <c r="H80" s="83">
        <v>195</v>
      </c>
      <c r="I80" s="83">
        <v>175</v>
      </c>
      <c r="J80" s="189"/>
      <c r="K80" s="304"/>
      <c r="L80" s="304"/>
      <c r="M80" s="178"/>
      <c r="N80" s="190"/>
      <c r="O80" s="190"/>
      <c r="P80" s="190"/>
      <c r="Q80" s="190"/>
      <c r="R80" s="190"/>
    </row>
    <row r="81" spans="1:18" x14ac:dyDescent="0.2">
      <c r="B81" s="22" t="s">
        <v>159</v>
      </c>
      <c r="C81" s="22">
        <v>10</v>
      </c>
      <c r="G81" s="83"/>
      <c r="H81" s="83">
        <v>195</v>
      </c>
      <c r="I81" s="83">
        <v>210</v>
      </c>
      <c r="J81" s="189"/>
      <c r="K81" s="304"/>
      <c r="L81" s="304"/>
      <c r="M81" s="178"/>
      <c r="N81" s="190"/>
      <c r="O81" s="190"/>
      <c r="P81" s="190"/>
      <c r="Q81" s="190"/>
      <c r="R81" s="190"/>
    </row>
    <row r="82" spans="1:18" x14ac:dyDescent="0.2">
      <c r="B82" s="22" t="s">
        <v>160</v>
      </c>
      <c r="C82" s="22">
        <v>4</v>
      </c>
      <c r="G82" s="83">
        <v>200</v>
      </c>
      <c r="H82" s="83">
        <v>201</v>
      </c>
      <c r="I82" s="83">
        <v>180</v>
      </c>
      <c r="J82" s="189"/>
      <c r="K82" s="304"/>
      <c r="L82" s="304"/>
      <c r="M82" s="178"/>
      <c r="N82" s="190"/>
      <c r="O82" s="190"/>
      <c r="P82" s="190"/>
      <c r="Q82" s="190"/>
      <c r="R82" s="190"/>
    </row>
    <row r="83" spans="1:18" ht="13.5" thickBot="1" x14ac:dyDescent="0.25">
      <c r="B83" s="23" t="s">
        <v>161</v>
      </c>
      <c r="C83" s="23">
        <v>4</v>
      </c>
      <c r="G83" s="83"/>
      <c r="H83" s="83">
        <v>210</v>
      </c>
      <c r="I83" s="83">
        <v>150</v>
      </c>
      <c r="J83" s="189"/>
      <c r="K83" s="304"/>
      <c r="L83" s="304"/>
      <c r="M83" s="178"/>
      <c r="N83" s="190"/>
      <c r="O83" s="190"/>
      <c r="P83" s="190"/>
      <c r="Q83" s="190"/>
      <c r="R83" s="190"/>
    </row>
    <row r="84" spans="1:18" x14ac:dyDescent="0.2">
      <c r="G84" s="83"/>
      <c r="H84" s="83">
        <v>220</v>
      </c>
      <c r="I84" s="83">
        <v>177</v>
      </c>
      <c r="J84" s="189"/>
      <c r="K84" s="304"/>
      <c r="L84" s="304"/>
      <c r="M84" s="178"/>
      <c r="N84" s="190"/>
      <c r="O84" s="190"/>
      <c r="P84" s="190"/>
      <c r="Q84" s="190"/>
      <c r="R84" s="190"/>
    </row>
    <row r="85" spans="1:18" x14ac:dyDescent="0.2">
      <c r="G85" s="83"/>
      <c r="H85" s="83">
        <v>224</v>
      </c>
      <c r="I85" s="83">
        <v>220</v>
      </c>
      <c r="J85" s="189"/>
      <c r="K85" s="304"/>
      <c r="L85" s="304"/>
      <c r="M85" s="178"/>
      <c r="N85" s="190"/>
      <c r="O85" s="190"/>
      <c r="P85" s="190"/>
      <c r="Q85" s="190"/>
      <c r="R85" s="190"/>
    </row>
    <row r="86" spans="1:18" x14ac:dyDescent="0.2">
      <c r="G86" s="83">
        <v>225</v>
      </c>
      <c r="H86" s="83">
        <v>225</v>
      </c>
      <c r="I86" s="83">
        <v>230</v>
      </c>
      <c r="J86" s="189"/>
      <c r="K86" s="304"/>
      <c r="L86" s="304"/>
      <c r="M86" s="178"/>
      <c r="N86" s="190"/>
      <c r="O86" s="190"/>
      <c r="P86" s="190"/>
      <c r="Q86" s="190"/>
      <c r="R86" s="190"/>
    </row>
    <row r="87" spans="1:18" x14ac:dyDescent="0.2">
      <c r="G87" s="83"/>
      <c r="H87" s="83">
        <v>230</v>
      </c>
      <c r="I87" s="83">
        <v>153</v>
      </c>
      <c r="J87" s="189"/>
      <c r="K87" s="304"/>
      <c r="L87" s="304"/>
      <c r="M87" s="178"/>
      <c r="N87" s="190"/>
      <c r="O87" s="190"/>
      <c r="P87" s="190"/>
      <c r="Q87" s="190"/>
      <c r="R87" s="190"/>
    </row>
    <row r="88" spans="1:18" x14ac:dyDescent="0.2">
      <c r="G88" s="83"/>
      <c r="H88" s="83">
        <v>245</v>
      </c>
      <c r="I88" s="83">
        <v>179</v>
      </c>
      <c r="J88" s="189"/>
      <c r="K88" s="304"/>
      <c r="L88" s="304"/>
      <c r="M88" s="178"/>
      <c r="N88" s="190"/>
      <c r="O88" s="190"/>
      <c r="P88" s="190"/>
      <c r="Q88" s="190"/>
      <c r="R88" s="190"/>
    </row>
    <row r="89" spans="1:18" ht="13.5" thickBot="1" x14ac:dyDescent="0.25">
      <c r="G89" s="84"/>
      <c r="H89" s="84">
        <v>248</v>
      </c>
      <c r="I89" s="84">
        <v>224</v>
      </c>
      <c r="J89" s="189"/>
      <c r="K89" s="304"/>
      <c r="L89" s="304"/>
      <c r="M89" s="178"/>
      <c r="N89" s="190"/>
      <c r="O89" s="190"/>
      <c r="P89" s="190"/>
      <c r="Q89" s="190"/>
      <c r="R89" s="190"/>
    </row>
    <row r="90" spans="1:18" x14ac:dyDescent="0.2">
      <c r="J90" s="189"/>
      <c r="K90" s="304"/>
      <c r="L90" s="304"/>
      <c r="M90" s="178"/>
      <c r="N90" s="190"/>
      <c r="O90" s="190"/>
      <c r="P90" s="190"/>
      <c r="Q90" s="190"/>
      <c r="R90" s="190"/>
    </row>
    <row r="91" spans="1:18" x14ac:dyDescent="0.2">
      <c r="J91" s="189"/>
      <c r="K91" s="304"/>
      <c r="L91" s="304"/>
      <c r="M91" s="178"/>
      <c r="N91" s="190"/>
      <c r="O91" s="190"/>
      <c r="P91" s="190"/>
      <c r="Q91" s="190"/>
      <c r="R91" s="190"/>
    </row>
    <row r="92" spans="1:18" x14ac:dyDescent="0.2">
      <c r="J92" s="189"/>
      <c r="K92" s="304"/>
      <c r="L92" s="304"/>
      <c r="M92" s="178"/>
      <c r="N92" s="190"/>
      <c r="O92" s="190"/>
      <c r="P92" s="190"/>
      <c r="Q92" s="190"/>
      <c r="R92" s="190"/>
    </row>
    <row r="93" spans="1:18" x14ac:dyDescent="0.2">
      <c r="J93" s="189"/>
      <c r="K93" s="304"/>
      <c r="L93" s="304"/>
      <c r="M93" s="178"/>
      <c r="N93" s="190"/>
      <c r="O93" s="190"/>
      <c r="P93" s="190"/>
      <c r="Q93" s="190"/>
      <c r="R93" s="190"/>
    </row>
    <row r="94" spans="1:18" x14ac:dyDescent="0.2">
      <c r="J94" s="189"/>
      <c r="K94" s="304"/>
      <c r="L94" s="304"/>
      <c r="M94" s="178"/>
      <c r="N94" s="190"/>
      <c r="O94" s="190"/>
      <c r="P94" s="190"/>
      <c r="Q94" s="190"/>
      <c r="R94" s="190"/>
    </row>
    <row r="95" spans="1:18" ht="13.5" thickBot="1" x14ac:dyDescent="0.25">
      <c r="J95" s="189"/>
      <c r="K95" s="304"/>
      <c r="L95" s="304"/>
      <c r="M95" s="178"/>
      <c r="N95" s="190"/>
      <c r="O95" s="190"/>
      <c r="P95" s="190"/>
      <c r="Q95" s="190"/>
      <c r="R95" s="190"/>
    </row>
    <row r="96" spans="1:18" x14ac:dyDescent="0.2">
      <c r="A96" s="202">
        <v>111</v>
      </c>
      <c r="B96" s="203">
        <v>120</v>
      </c>
      <c r="C96" s="203">
        <v>127</v>
      </c>
      <c r="D96" s="203">
        <v>129</v>
      </c>
      <c r="E96" s="203">
        <v>130</v>
      </c>
      <c r="F96" s="203">
        <v>145</v>
      </c>
      <c r="G96" s="203">
        <v>145</v>
      </c>
      <c r="H96" s="203">
        <v>150</v>
      </c>
      <c r="I96" s="204">
        <v>153</v>
      </c>
      <c r="J96" s="189"/>
      <c r="K96" s="304"/>
      <c r="L96" s="304"/>
      <c r="M96" s="178"/>
      <c r="N96" s="190"/>
      <c r="O96" s="190"/>
      <c r="P96" s="190"/>
      <c r="Q96" s="190"/>
      <c r="R96" s="190"/>
    </row>
    <row r="97" spans="1:18" x14ac:dyDescent="0.2">
      <c r="A97" s="205">
        <v>161</v>
      </c>
      <c r="B97" s="206">
        <v>165</v>
      </c>
      <c r="C97" s="206">
        <v>167</v>
      </c>
      <c r="D97" s="206">
        <v>170</v>
      </c>
      <c r="E97" s="206">
        <v>171</v>
      </c>
      <c r="F97" s="206">
        <v>174</v>
      </c>
      <c r="G97" s="206">
        <v>175</v>
      </c>
      <c r="H97" s="206">
        <v>177</v>
      </c>
      <c r="I97" s="207">
        <v>179</v>
      </c>
      <c r="J97" s="189"/>
      <c r="K97" s="304"/>
      <c r="L97" s="304"/>
      <c r="M97" s="178"/>
      <c r="N97" s="190"/>
      <c r="O97" s="190"/>
      <c r="P97" s="190"/>
      <c r="Q97" s="190"/>
      <c r="R97" s="190"/>
    </row>
    <row r="98" spans="1:18" x14ac:dyDescent="0.2">
      <c r="A98" s="205">
        <v>185</v>
      </c>
      <c r="B98" s="206">
        <v>185</v>
      </c>
      <c r="C98" s="206">
        <v>190</v>
      </c>
      <c r="D98" s="206">
        <v>195</v>
      </c>
      <c r="E98" s="206">
        <v>195</v>
      </c>
      <c r="F98" s="206">
        <v>201</v>
      </c>
      <c r="G98" s="206">
        <v>210</v>
      </c>
      <c r="H98" s="206">
        <v>220</v>
      </c>
      <c r="I98" s="207">
        <v>224</v>
      </c>
      <c r="J98" s="189"/>
      <c r="K98" s="304"/>
      <c r="L98" s="304"/>
      <c r="M98" s="178"/>
      <c r="N98" s="190"/>
      <c r="O98" s="190"/>
      <c r="P98" s="190"/>
      <c r="Q98" s="190"/>
      <c r="R98" s="190"/>
    </row>
    <row r="99" spans="1:18" ht="13.5" thickBot="1" x14ac:dyDescent="0.25">
      <c r="A99" s="208">
        <v>245</v>
      </c>
      <c r="B99" s="209">
        <v>248</v>
      </c>
      <c r="C99" s="209">
        <v>155</v>
      </c>
      <c r="D99" s="209">
        <v>180</v>
      </c>
      <c r="E99" s="209">
        <v>225</v>
      </c>
      <c r="F99" s="209">
        <v>160</v>
      </c>
      <c r="G99" s="209">
        <v>180</v>
      </c>
      <c r="H99" s="209">
        <v>230</v>
      </c>
      <c r="I99" s="210"/>
      <c r="J99" s="189"/>
      <c r="K99" s="304"/>
      <c r="L99" s="304"/>
      <c r="M99" s="178"/>
      <c r="N99" s="190"/>
      <c r="O99" s="190"/>
      <c r="P99" s="190"/>
      <c r="Q99" s="190"/>
      <c r="R99" s="190"/>
    </row>
    <row r="100" spans="1:18" x14ac:dyDescent="0.2">
      <c r="A100" s="189"/>
      <c r="B100" s="189"/>
      <c r="C100" s="189"/>
      <c r="D100" s="189"/>
      <c r="E100" s="189"/>
      <c r="F100" s="189"/>
      <c r="G100" s="189"/>
      <c r="H100" s="189"/>
      <c r="I100" s="189"/>
      <c r="J100" s="189"/>
      <c r="K100" s="304"/>
      <c r="L100" s="304"/>
      <c r="M100" s="178"/>
      <c r="N100" s="190"/>
      <c r="O100" s="190"/>
      <c r="P100" s="190"/>
      <c r="Q100" s="190"/>
      <c r="R100" s="190"/>
    </row>
    <row r="101" spans="1:18" x14ac:dyDescent="0.2">
      <c r="A101" s="189"/>
      <c r="B101" s="189"/>
      <c r="C101" s="189"/>
      <c r="D101" s="189"/>
      <c r="E101" s="189"/>
      <c r="F101" s="189"/>
      <c r="G101" s="189"/>
      <c r="H101" s="189"/>
      <c r="I101" s="189"/>
      <c r="J101" s="189"/>
      <c r="K101" s="304"/>
      <c r="L101" s="304"/>
      <c r="M101" s="178"/>
      <c r="N101" s="190"/>
      <c r="O101" s="190"/>
      <c r="P101" s="190"/>
      <c r="Q101" s="190"/>
      <c r="R101" s="190"/>
    </row>
    <row r="102" spans="1:18" x14ac:dyDescent="0.2">
      <c r="A102" s="189"/>
      <c r="B102" s="189"/>
      <c r="C102" s="189"/>
      <c r="D102" s="189"/>
      <c r="E102" s="189"/>
      <c r="F102" s="189"/>
      <c r="G102" s="189"/>
      <c r="H102" s="189"/>
      <c r="I102" s="189"/>
      <c r="J102" s="189"/>
      <c r="K102" s="304"/>
      <c r="L102" s="304"/>
      <c r="M102" s="178"/>
      <c r="N102" s="190"/>
      <c r="O102" s="190"/>
      <c r="P102" s="190"/>
      <c r="Q102" s="190"/>
      <c r="R102" s="190"/>
    </row>
    <row r="103" spans="1:18" x14ac:dyDescent="0.2">
      <c r="A103" s="189"/>
      <c r="B103" s="189"/>
      <c r="C103" s="189"/>
      <c r="D103" s="189"/>
      <c r="E103" s="189"/>
      <c r="F103" s="189"/>
      <c r="G103" s="189"/>
      <c r="H103" s="189"/>
      <c r="I103" s="189"/>
      <c r="J103" s="189"/>
      <c r="K103" s="304"/>
      <c r="L103" s="304"/>
      <c r="M103" s="178"/>
      <c r="N103" s="190"/>
      <c r="O103" s="190"/>
      <c r="P103" s="190"/>
      <c r="Q103" s="190"/>
      <c r="R103" s="190"/>
    </row>
    <row r="104" spans="1:18" x14ac:dyDescent="0.2">
      <c r="A104" s="189"/>
      <c r="B104" s="189"/>
      <c r="C104" s="189"/>
      <c r="D104" s="189"/>
      <c r="E104" s="189"/>
      <c r="F104" s="189"/>
      <c r="G104" s="189"/>
      <c r="H104" s="189"/>
      <c r="I104" s="189"/>
      <c r="J104" s="189"/>
      <c r="K104" s="304"/>
      <c r="L104" s="304"/>
      <c r="M104" s="178"/>
      <c r="N104" s="190"/>
      <c r="O104" s="190"/>
      <c r="P104" s="190"/>
      <c r="Q104" s="190"/>
      <c r="R104" s="190"/>
    </row>
    <row r="105" spans="1:18" x14ac:dyDescent="0.2">
      <c r="A105" s="189"/>
      <c r="B105" s="189"/>
      <c r="C105" s="189"/>
      <c r="D105" s="189"/>
      <c r="E105" s="189"/>
      <c r="F105" s="189"/>
      <c r="G105" s="189"/>
      <c r="H105" s="189"/>
      <c r="I105" s="189"/>
      <c r="J105" s="189"/>
      <c r="K105" s="304"/>
      <c r="L105" s="304"/>
      <c r="M105" s="178"/>
      <c r="N105" s="190"/>
      <c r="O105" s="190"/>
      <c r="P105" s="190"/>
      <c r="Q105" s="190"/>
      <c r="R105" s="190"/>
    </row>
    <row r="106" spans="1:18" x14ac:dyDescent="0.2">
      <c r="A106" s="189"/>
      <c r="B106" s="189"/>
      <c r="C106" s="189"/>
      <c r="D106" s="189"/>
      <c r="E106" s="189"/>
      <c r="F106" s="189"/>
      <c r="G106" s="189"/>
      <c r="H106" s="189"/>
      <c r="I106" s="189"/>
      <c r="J106" s="189"/>
      <c r="K106" s="304"/>
      <c r="L106" s="304"/>
      <c r="M106" s="178"/>
      <c r="N106" s="190"/>
      <c r="O106" s="190"/>
      <c r="P106" s="190"/>
      <c r="Q106" s="190"/>
      <c r="R106" s="190"/>
    </row>
    <row r="107" spans="1:18" x14ac:dyDescent="0.2">
      <c r="A107" s="189"/>
      <c r="B107" s="189"/>
      <c r="C107" s="189"/>
      <c r="D107" s="189"/>
      <c r="E107" s="189"/>
      <c r="F107" s="189"/>
      <c r="G107" s="189"/>
      <c r="H107" s="189"/>
      <c r="I107" s="189"/>
      <c r="J107" s="189"/>
      <c r="K107" s="304"/>
      <c r="L107" s="304"/>
      <c r="M107" s="178"/>
      <c r="N107" s="190"/>
      <c r="O107" s="190"/>
      <c r="P107" s="190"/>
      <c r="Q107" s="190"/>
      <c r="R107" s="190"/>
    </row>
    <row r="108" spans="1:18" x14ac:dyDescent="0.2">
      <c r="A108" s="189"/>
      <c r="B108" s="189"/>
      <c r="C108" s="189"/>
      <c r="D108" s="189"/>
      <c r="E108" s="189"/>
      <c r="F108" s="189"/>
      <c r="G108" s="189"/>
      <c r="H108" s="189"/>
      <c r="I108" s="189"/>
      <c r="J108" s="189"/>
      <c r="K108" s="304"/>
      <c r="L108" s="304"/>
      <c r="M108" s="178"/>
      <c r="N108" s="190"/>
      <c r="O108" s="190"/>
      <c r="P108" s="190"/>
      <c r="Q108" s="190"/>
      <c r="R108" s="190"/>
    </row>
    <row r="109" spans="1:18" x14ac:dyDescent="0.2">
      <c r="A109" s="189"/>
      <c r="B109" s="189"/>
      <c r="C109" s="189"/>
      <c r="D109" s="189"/>
      <c r="E109" s="189"/>
      <c r="F109" s="189"/>
      <c r="G109" s="189"/>
      <c r="H109" s="189"/>
      <c r="I109" s="189"/>
      <c r="J109" s="189"/>
      <c r="K109" s="304"/>
      <c r="L109" s="304"/>
      <c r="M109" s="178"/>
      <c r="N109" s="190"/>
      <c r="O109" s="190"/>
      <c r="P109" s="190"/>
      <c r="Q109" s="190"/>
      <c r="R109" s="190"/>
    </row>
    <row r="110" spans="1:18" x14ac:dyDescent="0.2">
      <c r="A110" s="189"/>
      <c r="B110" s="189"/>
      <c r="C110" s="189"/>
      <c r="D110" s="189"/>
      <c r="E110" s="189"/>
      <c r="F110" s="189"/>
      <c r="G110" s="189"/>
      <c r="H110" s="189"/>
      <c r="I110" s="189"/>
      <c r="J110" s="189"/>
      <c r="K110" s="304"/>
      <c r="L110" s="304"/>
      <c r="M110" s="178"/>
      <c r="N110" s="190"/>
      <c r="O110" s="190"/>
      <c r="P110" s="190"/>
      <c r="Q110" s="190"/>
      <c r="R110" s="190"/>
    </row>
    <row r="111" spans="1:18" x14ac:dyDescent="0.2">
      <c r="A111" s="189"/>
      <c r="B111" s="189"/>
      <c r="C111" s="189"/>
      <c r="D111" s="189"/>
      <c r="E111" s="189"/>
      <c r="F111" s="189"/>
      <c r="G111" s="189"/>
      <c r="H111" s="189"/>
      <c r="I111" s="189"/>
      <c r="J111" s="189"/>
      <c r="K111" s="304"/>
      <c r="L111" s="304"/>
      <c r="M111" s="178"/>
      <c r="N111" s="190"/>
      <c r="O111" s="190"/>
      <c r="P111" s="190"/>
      <c r="Q111" s="190"/>
      <c r="R111" s="190"/>
    </row>
    <row r="112" spans="1:18" x14ac:dyDescent="0.2">
      <c r="A112" s="189"/>
      <c r="B112" s="189"/>
      <c r="C112" s="189"/>
      <c r="D112" s="189"/>
      <c r="E112" s="189"/>
      <c r="F112" s="189"/>
      <c r="G112" s="189"/>
      <c r="H112" s="189"/>
      <c r="I112" s="189"/>
      <c r="J112" s="189"/>
      <c r="K112" s="304"/>
      <c r="L112" s="304"/>
      <c r="M112" s="190"/>
      <c r="N112" s="190"/>
      <c r="O112" s="190"/>
      <c r="P112" s="190"/>
      <c r="Q112" s="190"/>
      <c r="R112" s="190"/>
    </row>
    <row r="113" spans="1:18" x14ac:dyDescent="0.2">
      <c r="A113" s="189"/>
      <c r="B113" s="189"/>
      <c r="C113" s="189"/>
      <c r="D113" s="189"/>
      <c r="E113" s="189"/>
      <c r="F113" s="189"/>
      <c r="G113" s="189"/>
      <c r="H113" s="189"/>
      <c r="I113" s="189"/>
      <c r="J113" s="189"/>
      <c r="K113" s="304"/>
      <c r="L113" s="304"/>
      <c r="M113" s="190"/>
      <c r="N113" s="190"/>
      <c r="O113" s="190"/>
      <c r="P113" s="190"/>
      <c r="Q113" s="190"/>
      <c r="R113" s="190"/>
    </row>
    <row r="114" spans="1:18" x14ac:dyDescent="0.2">
      <c r="A114" s="189"/>
      <c r="B114" s="189"/>
      <c r="C114" s="189"/>
      <c r="D114" s="189"/>
      <c r="E114" s="189"/>
      <c r="F114" s="189"/>
      <c r="G114" s="189"/>
      <c r="H114" s="189"/>
      <c r="I114" s="189"/>
      <c r="J114" s="189"/>
      <c r="K114" s="304"/>
      <c r="L114" s="304"/>
      <c r="M114" s="190"/>
      <c r="N114" s="190"/>
      <c r="O114" s="190"/>
      <c r="P114" s="190"/>
      <c r="Q114" s="190"/>
      <c r="R114" s="190"/>
    </row>
    <row r="115" spans="1:18" x14ac:dyDescent="0.2">
      <c r="A115" s="189"/>
      <c r="B115" s="189"/>
      <c r="C115" s="189"/>
      <c r="D115" s="189"/>
      <c r="E115" s="189"/>
      <c r="F115" s="189"/>
      <c r="G115" s="189"/>
      <c r="H115" s="189"/>
      <c r="I115" s="189"/>
      <c r="J115" s="189"/>
      <c r="K115" s="190"/>
      <c r="L115" s="190"/>
      <c r="M115" s="190"/>
      <c r="N115" s="190"/>
      <c r="O115" s="190"/>
      <c r="P115" s="190"/>
      <c r="Q115" s="190"/>
      <c r="R115" s="190"/>
    </row>
    <row r="116" spans="1:18" x14ac:dyDescent="0.2">
      <c r="A116" s="189"/>
      <c r="B116" s="189"/>
      <c r="C116" s="189"/>
      <c r="D116" s="189"/>
      <c r="E116" s="189"/>
      <c r="F116" s="189"/>
      <c r="G116" s="189"/>
      <c r="H116" s="189"/>
      <c r="I116" s="189"/>
      <c r="J116" s="189"/>
      <c r="K116" s="189"/>
      <c r="L116" s="189"/>
      <c r="M116" s="189"/>
      <c r="N116" s="189"/>
      <c r="O116" s="189"/>
      <c r="P116" s="189"/>
      <c r="Q116" s="189"/>
      <c r="R116" s="189"/>
    </row>
    <row r="117" spans="1:18" x14ac:dyDescent="0.2">
      <c r="A117" s="189"/>
      <c r="B117" s="189"/>
      <c r="C117" s="189"/>
      <c r="D117" s="189"/>
      <c r="E117" s="189"/>
      <c r="F117" s="189"/>
      <c r="G117" s="189"/>
      <c r="H117" s="189"/>
      <c r="I117" s="189"/>
      <c r="J117" s="189"/>
      <c r="K117" s="189"/>
      <c r="L117" s="189"/>
      <c r="M117" s="189"/>
      <c r="N117" s="189"/>
      <c r="O117" s="189"/>
      <c r="P117" s="189"/>
      <c r="Q117" s="189"/>
      <c r="R117" s="189"/>
    </row>
    <row r="118" spans="1:18" x14ac:dyDescent="0.2">
      <c r="A118" s="189"/>
      <c r="B118" s="189"/>
      <c r="C118" s="189"/>
      <c r="D118" s="189"/>
      <c r="E118" s="189"/>
      <c r="F118" s="189"/>
      <c r="G118" s="189"/>
      <c r="H118" s="189"/>
      <c r="I118" s="189"/>
      <c r="J118" s="189"/>
      <c r="K118" s="189"/>
      <c r="L118" s="189"/>
      <c r="M118" s="189"/>
      <c r="N118" s="189"/>
      <c r="O118" s="189"/>
      <c r="P118" s="189"/>
      <c r="Q118" s="189"/>
      <c r="R118" s="189"/>
    </row>
    <row r="119" spans="1:18" x14ac:dyDescent="0.2">
      <c r="A119" s="189"/>
      <c r="B119" s="189"/>
      <c r="C119" s="189"/>
      <c r="D119" s="189"/>
      <c r="E119" s="189"/>
      <c r="F119" s="189"/>
      <c r="G119" s="189"/>
      <c r="H119" s="189"/>
      <c r="I119" s="189"/>
      <c r="J119" s="189"/>
      <c r="K119" s="189"/>
      <c r="L119" s="189"/>
      <c r="M119" s="189"/>
      <c r="N119" s="189"/>
      <c r="O119" s="189"/>
      <c r="P119" s="189"/>
      <c r="Q119" s="189"/>
      <c r="R119" s="189"/>
    </row>
    <row r="120" spans="1:18" x14ac:dyDescent="0.2">
      <c r="A120" s="189"/>
      <c r="B120" s="189"/>
      <c r="C120" s="189"/>
      <c r="D120" s="189"/>
      <c r="E120" s="189"/>
      <c r="F120" s="189"/>
      <c r="G120" s="189"/>
      <c r="H120" s="189"/>
      <c r="I120" s="189"/>
      <c r="J120" s="189"/>
      <c r="K120" s="189"/>
      <c r="L120" s="189"/>
      <c r="M120" s="189"/>
      <c r="N120" s="189"/>
      <c r="O120" s="189"/>
      <c r="P120" s="189"/>
      <c r="Q120" s="189"/>
      <c r="R120" s="189"/>
    </row>
    <row r="121" spans="1:18" x14ac:dyDescent="0.2">
      <c r="A121" s="189"/>
      <c r="B121" s="189"/>
      <c r="C121" s="189"/>
      <c r="D121" s="189"/>
      <c r="E121" s="189"/>
      <c r="F121" s="189"/>
      <c r="G121" s="189"/>
      <c r="H121" s="189"/>
      <c r="I121" s="189"/>
      <c r="J121" s="189"/>
      <c r="K121" s="189"/>
      <c r="L121" s="189"/>
      <c r="M121" s="189"/>
      <c r="N121" s="189"/>
      <c r="O121" s="189"/>
      <c r="P121" s="189"/>
      <c r="Q121" s="189"/>
      <c r="R121" s="189"/>
    </row>
    <row r="122" spans="1:18" x14ac:dyDescent="0.2">
      <c r="A122" s="189"/>
      <c r="B122" s="189"/>
      <c r="C122" s="189"/>
      <c r="D122" s="189"/>
      <c r="E122" s="189"/>
      <c r="F122" s="189"/>
      <c r="G122" s="189"/>
      <c r="H122" s="189"/>
      <c r="I122" s="189"/>
      <c r="J122" s="189"/>
      <c r="K122" s="189"/>
      <c r="L122" s="189"/>
      <c r="M122" s="189"/>
      <c r="N122" s="189"/>
      <c r="O122" s="189"/>
      <c r="P122" s="189"/>
      <c r="Q122" s="189"/>
      <c r="R122" s="189"/>
    </row>
    <row r="123" spans="1:18" x14ac:dyDescent="0.2">
      <c r="A123" s="189"/>
      <c r="B123" s="189"/>
      <c r="C123" s="189"/>
      <c r="D123" s="189"/>
      <c r="E123" s="189"/>
      <c r="F123" s="189"/>
      <c r="G123" s="189"/>
      <c r="H123" s="189"/>
      <c r="I123" s="189"/>
      <c r="J123" s="189"/>
      <c r="K123" s="189"/>
      <c r="L123" s="189"/>
      <c r="M123" s="189"/>
      <c r="N123" s="189"/>
      <c r="O123" s="189"/>
      <c r="P123" s="189"/>
      <c r="Q123" s="189"/>
      <c r="R123" s="189"/>
    </row>
    <row r="124" spans="1:18" x14ac:dyDescent="0.2">
      <c r="A124" s="189"/>
      <c r="B124" s="189"/>
      <c r="C124" s="189"/>
      <c r="D124" s="189"/>
      <c r="E124" s="189"/>
      <c r="F124" s="189"/>
      <c r="G124" s="189"/>
      <c r="H124" s="189"/>
      <c r="I124" s="189"/>
      <c r="J124" s="189"/>
      <c r="K124" s="189"/>
      <c r="L124" s="189"/>
      <c r="M124" s="189"/>
      <c r="N124" s="189"/>
      <c r="O124" s="189"/>
      <c r="P124" s="189"/>
      <c r="Q124" s="189"/>
      <c r="R124" s="189"/>
    </row>
    <row r="125" spans="1:18" x14ac:dyDescent="0.2">
      <c r="A125" s="189"/>
      <c r="B125" s="189"/>
      <c r="C125" s="189"/>
      <c r="D125" s="189"/>
      <c r="E125" s="189"/>
      <c r="F125" s="189"/>
      <c r="G125" s="189"/>
      <c r="H125" s="189"/>
      <c r="I125" s="189"/>
      <c r="J125" s="189"/>
      <c r="K125" s="189"/>
      <c r="L125" s="189"/>
      <c r="M125" s="189"/>
      <c r="N125" s="189"/>
      <c r="O125" s="189"/>
      <c r="P125" s="189"/>
      <c r="Q125" s="189"/>
      <c r="R125" s="189"/>
    </row>
    <row r="126" spans="1:18" x14ac:dyDescent="0.2">
      <c r="A126" s="189"/>
      <c r="B126" s="189"/>
      <c r="C126" s="189"/>
      <c r="D126" s="189"/>
      <c r="E126" s="189"/>
      <c r="F126" s="189"/>
      <c r="G126" s="189"/>
      <c r="H126" s="189"/>
      <c r="I126" s="189"/>
      <c r="J126" s="189"/>
      <c r="K126" s="189"/>
      <c r="L126" s="189"/>
      <c r="M126" s="189"/>
      <c r="N126" s="189"/>
      <c r="O126" s="189"/>
      <c r="P126" s="189"/>
      <c r="Q126" s="189"/>
      <c r="R126" s="189"/>
    </row>
    <row r="127" spans="1:18" x14ac:dyDescent="0.2">
      <c r="A127" s="189"/>
      <c r="B127" s="189"/>
      <c r="C127" s="189"/>
      <c r="D127" s="189"/>
      <c r="E127" s="189"/>
      <c r="F127" s="189"/>
      <c r="G127" s="189"/>
      <c r="H127" s="189"/>
      <c r="I127" s="189"/>
      <c r="J127" s="189"/>
      <c r="K127" s="189"/>
      <c r="L127" s="189"/>
      <c r="M127" s="189"/>
      <c r="N127" s="189"/>
      <c r="O127" s="189"/>
      <c r="P127" s="189"/>
      <c r="Q127" s="189"/>
      <c r="R127" s="189"/>
    </row>
    <row r="128" spans="1:18" x14ac:dyDescent="0.2">
      <c r="A128" s="189"/>
      <c r="B128" s="189"/>
      <c r="C128" s="189"/>
      <c r="D128" s="189"/>
      <c r="E128" s="189"/>
      <c r="F128" s="189"/>
      <c r="G128" s="189"/>
      <c r="H128" s="189"/>
      <c r="I128" s="189"/>
      <c r="J128" s="189"/>
      <c r="K128" s="189"/>
      <c r="L128" s="189"/>
      <c r="M128" s="189"/>
      <c r="N128" s="189"/>
      <c r="O128" s="189"/>
      <c r="P128" s="189"/>
      <c r="Q128" s="189"/>
      <c r="R128" s="189"/>
    </row>
    <row r="129" spans="1:18" x14ac:dyDescent="0.2">
      <c r="A129" s="189"/>
      <c r="B129" s="189"/>
      <c r="C129" s="189"/>
      <c r="D129" s="189"/>
      <c r="E129" s="189"/>
      <c r="F129" s="189"/>
      <c r="G129" s="189"/>
      <c r="H129" s="189"/>
      <c r="I129" s="189"/>
      <c r="J129" s="189"/>
      <c r="K129" s="189"/>
      <c r="L129" s="189"/>
      <c r="M129" s="189"/>
      <c r="N129" s="189"/>
      <c r="O129" s="189"/>
      <c r="P129" s="189"/>
      <c r="Q129" s="189"/>
      <c r="R129" s="189"/>
    </row>
    <row r="130" spans="1:18" x14ac:dyDescent="0.2">
      <c r="A130" s="189"/>
      <c r="B130" s="189"/>
      <c r="C130" s="189"/>
      <c r="D130" s="189"/>
      <c r="E130" s="189"/>
      <c r="F130" s="189"/>
      <c r="G130" s="189"/>
      <c r="H130" s="189"/>
      <c r="I130" s="189"/>
      <c r="J130" s="189"/>
      <c r="K130" s="189"/>
      <c r="L130" s="189"/>
      <c r="M130" s="189"/>
      <c r="N130" s="189"/>
      <c r="O130" s="189"/>
      <c r="P130" s="189"/>
      <c r="Q130" s="189"/>
      <c r="R130" s="189"/>
    </row>
    <row r="131" spans="1:18" x14ac:dyDescent="0.2">
      <c r="A131" s="189"/>
      <c r="B131" s="189"/>
      <c r="C131" s="189"/>
      <c r="D131" s="189"/>
      <c r="E131" s="189"/>
      <c r="F131" s="189"/>
      <c r="G131" s="189"/>
      <c r="H131" s="189"/>
      <c r="I131" s="189"/>
      <c r="J131" s="189"/>
      <c r="K131" s="189"/>
      <c r="L131" s="189"/>
      <c r="M131" s="189"/>
      <c r="N131" s="189"/>
      <c r="O131" s="189"/>
      <c r="P131" s="189"/>
      <c r="Q131" s="189"/>
      <c r="R131" s="189"/>
    </row>
    <row r="132" spans="1:18" x14ac:dyDescent="0.2">
      <c r="A132" s="189"/>
      <c r="B132" s="189"/>
      <c r="C132" s="189"/>
      <c r="D132" s="189"/>
      <c r="E132" s="189"/>
      <c r="F132" s="189"/>
      <c r="G132" s="189"/>
      <c r="H132" s="189"/>
      <c r="I132" s="189"/>
      <c r="J132" s="189"/>
      <c r="K132" s="189"/>
      <c r="L132" s="189"/>
      <c r="M132" s="189"/>
      <c r="N132" s="189"/>
      <c r="O132" s="189"/>
      <c r="P132" s="189"/>
      <c r="Q132" s="189"/>
      <c r="R132" s="189"/>
    </row>
    <row r="133" spans="1:18" x14ac:dyDescent="0.2">
      <c r="A133" s="189"/>
      <c r="B133" s="189"/>
      <c r="C133" s="189"/>
      <c r="D133" s="189"/>
      <c r="E133" s="189"/>
      <c r="F133" s="189"/>
      <c r="G133" s="189"/>
      <c r="H133" s="189"/>
      <c r="I133" s="189"/>
      <c r="J133" s="189"/>
      <c r="K133" s="189"/>
      <c r="L133" s="189"/>
      <c r="M133" s="189"/>
      <c r="N133" s="189"/>
      <c r="O133" s="189"/>
      <c r="P133" s="189"/>
      <c r="Q133" s="189"/>
      <c r="R133" s="189"/>
    </row>
    <row r="134" spans="1:18" x14ac:dyDescent="0.2">
      <c r="A134" s="189"/>
      <c r="B134" s="189"/>
      <c r="C134" s="189"/>
      <c r="D134" s="189"/>
      <c r="E134" s="189"/>
      <c r="F134" s="189"/>
      <c r="G134" s="189"/>
      <c r="H134" s="189"/>
      <c r="I134" s="189"/>
      <c r="J134" s="189"/>
      <c r="K134" s="189"/>
      <c r="L134" s="189"/>
      <c r="M134" s="189"/>
      <c r="N134" s="189"/>
      <c r="O134" s="189"/>
      <c r="P134" s="189"/>
      <c r="Q134" s="189"/>
      <c r="R134" s="189"/>
    </row>
    <row r="135" spans="1:18" x14ac:dyDescent="0.2">
      <c r="A135" s="189"/>
      <c r="B135" s="189"/>
      <c r="C135" s="189"/>
      <c r="D135" s="189"/>
      <c r="E135" s="189"/>
      <c r="F135" s="189"/>
      <c r="G135" s="189"/>
      <c r="H135" s="189"/>
      <c r="I135" s="189"/>
      <c r="J135" s="189"/>
      <c r="K135" s="189"/>
      <c r="L135" s="189"/>
      <c r="M135" s="189"/>
      <c r="N135" s="189"/>
      <c r="O135" s="189"/>
      <c r="P135" s="189"/>
      <c r="Q135" s="189"/>
      <c r="R135" s="189"/>
    </row>
    <row r="136" spans="1:18" x14ac:dyDescent="0.2">
      <c r="A136" s="189"/>
      <c r="B136" s="189"/>
      <c r="C136" s="189"/>
      <c r="D136" s="189"/>
      <c r="E136" s="189"/>
      <c r="F136" s="189"/>
      <c r="G136" s="189"/>
      <c r="H136" s="189"/>
      <c r="I136" s="189"/>
      <c r="J136" s="189"/>
      <c r="K136" s="189"/>
      <c r="L136" s="189"/>
      <c r="M136" s="189"/>
      <c r="N136" s="189"/>
      <c r="O136" s="189"/>
      <c r="P136" s="189"/>
      <c r="Q136" s="189"/>
      <c r="R136" s="189"/>
    </row>
    <row r="137" spans="1:18" x14ac:dyDescent="0.2">
      <c r="A137" s="189"/>
      <c r="B137" s="189"/>
      <c r="C137" s="189"/>
      <c r="D137" s="189"/>
      <c r="E137" s="189"/>
      <c r="F137" s="189"/>
      <c r="G137" s="189"/>
      <c r="H137" s="189"/>
      <c r="I137" s="189"/>
      <c r="J137" s="189"/>
      <c r="K137" s="189"/>
      <c r="L137" s="189"/>
      <c r="M137" s="189"/>
      <c r="N137" s="189"/>
      <c r="O137" s="189"/>
      <c r="P137" s="189"/>
      <c r="Q137" s="189"/>
      <c r="R137" s="189"/>
    </row>
    <row r="138" spans="1:18" x14ac:dyDescent="0.2">
      <c r="A138" s="189"/>
      <c r="B138" s="189"/>
      <c r="C138" s="189"/>
      <c r="D138" s="189"/>
      <c r="E138" s="189"/>
      <c r="F138" s="189"/>
      <c r="G138" s="189"/>
      <c r="H138" s="189"/>
      <c r="I138" s="189"/>
      <c r="J138" s="189"/>
      <c r="K138" s="189"/>
      <c r="L138" s="189"/>
      <c r="M138" s="189"/>
      <c r="N138" s="189"/>
      <c r="O138" s="189"/>
      <c r="P138" s="189"/>
      <c r="Q138" s="189"/>
      <c r="R138" s="189"/>
    </row>
    <row r="139" spans="1:18" x14ac:dyDescent="0.2">
      <c r="A139" s="189"/>
      <c r="B139" s="189"/>
      <c r="C139" s="189"/>
      <c r="D139" s="189"/>
      <c r="E139" s="189"/>
      <c r="F139" s="189"/>
      <c r="G139" s="189"/>
      <c r="H139" s="189"/>
      <c r="I139" s="189"/>
      <c r="J139" s="189"/>
      <c r="K139" s="189"/>
      <c r="L139" s="189"/>
      <c r="M139" s="189"/>
      <c r="N139" s="189"/>
      <c r="O139" s="189"/>
      <c r="P139" s="189"/>
      <c r="Q139" s="189"/>
      <c r="R139" s="189"/>
    </row>
    <row r="140" spans="1:18" x14ac:dyDescent="0.2">
      <c r="A140" s="189"/>
      <c r="B140" s="189"/>
      <c r="C140" s="189"/>
      <c r="D140" s="189"/>
      <c r="E140" s="189"/>
      <c r="F140" s="189"/>
      <c r="G140" s="189"/>
      <c r="H140" s="189"/>
      <c r="I140" s="189"/>
      <c r="J140" s="189"/>
      <c r="K140" s="189"/>
      <c r="L140" s="189"/>
      <c r="M140" s="189"/>
      <c r="N140" s="189"/>
      <c r="O140" s="189"/>
      <c r="P140" s="189"/>
      <c r="Q140" s="189"/>
      <c r="R140" s="189"/>
    </row>
    <row r="141" spans="1:18" x14ac:dyDescent="0.2">
      <c r="A141" s="189"/>
      <c r="B141" s="189"/>
      <c r="C141" s="189"/>
      <c r="D141" s="189"/>
      <c r="E141" s="189"/>
      <c r="F141" s="189"/>
      <c r="G141" s="189"/>
      <c r="H141" s="189"/>
      <c r="I141" s="189"/>
      <c r="J141" s="189"/>
      <c r="K141" s="189"/>
      <c r="L141" s="189"/>
      <c r="M141" s="189"/>
      <c r="N141" s="189"/>
      <c r="O141" s="189"/>
      <c r="P141" s="189"/>
      <c r="Q141" s="189"/>
      <c r="R141" s="189"/>
    </row>
    <row r="142" spans="1:18" x14ac:dyDescent="0.2">
      <c r="A142" s="189"/>
      <c r="B142" s="189"/>
      <c r="C142" s="189"/>
      <c r="D142" s="189"/>
      <c r="E142" s="189"/>
      <c r="F142" s="189"/>
      <c r="G142" s="189"/>
      <c r="H142" s="189"/>
      <c r="I142" s="189"/>
      <c r="J142" s="189"/>
      <c r="K142" s="189"/>
      <c r="L142" s="189"/>
      <c r="M142" s="189"/>
      <c r="N142" s="189"/>
      <c r="O142" s="189"/>
      <c r="P142" s="189"/>
      <c r="Q142" s="189"/>
      <c r="R142" s="189"/>
    </row>
    <row r="143" spans="1:18" x14ac:dyDescent="0.2">
      <c r="A143" s="189"/>
      <c r="B143" s="189"/>
      <c r="C143" s="189"/>
      <c r="D143" s="189"/>
      <c r="E143" s="189"/>
      <c r="F143" s="189"/>
      <c r="G143" s="189"/>
      <c r="H143" s="189"/>
      <c r="I143" s="189"/>
      <c r="J143" s="189"/>
      <c r="K143" s="189"/>
      <c r="L143" s="189"/>
      <c r="M143" s="189"/>
      <c r="N143" s="189"/>
      <c r="O143" s="189"/>
      <c r="P143" s="189"/>
      <c r="Q143" s="189"/>
      <c r="R143" s="189"/>
    </row>
    <row r="144" spans="1:18" x14ac:dyDescent="0.2">
      <c r="A144" s="189"/>
      <c r="B144" s="189"/>
      <c r="C144" s="189"/>
      <c r="D144" s="189"/>
      <c r="E144" s="189"/>
      <c r="F144" s="189"/>
      <c r="G144" s="189"/>
      <c r="H144" s="189"/>
      <c r="I144" s="189"/>
      <c r="J144" s="189"/>
      <c r="K144" s="189"/>
      <c r="L144" s="189"/>
      <c r="M144" s="189"/>
      <c r="N144" s="189"/>
      <c r="O144" s="189"/>
      <c r="P144" s="189"/>
      <c r="Q144" s="189"/>
      <c r="R144" s="189"/>
    </row>
    <row r="145" spans="1:9" x14ac:dyDescent="0.2">
      <c r="A145" s="189"/>
      <c r="B145" s="189"/>
      <c r="C145" s="189"/>
      <c r="D145" s="189"/>
      <c r="E145" s="189"/>
      <c r="F145" s="189"/>
      <c r="G145" s="189"/>
      <c r="H145" s="189"/>
      <c r="I145" s="189"/>
    </row>
    <row r="146" spans="1:9" x14ac:dyDescent="0.2">
      <c r="A146" s="189"/>
      <c r="B146" s="189"/>
      <c r="C146" s="189"/>
      <c r="D146" s="189"/>
      <c r="E146" s="189"/>
      <c r="F146" s="189"/>
      <c r="G146" s="189"/>
      <c r="H146" s="189"/>
      <c r="I146" s="189"/>
    </row>
    <row r="147" spans="1:9" x14ac:dyDescent="0.2">
      <c r="A147" s="189"/>
      <c r="B147" s="189"/>
      <c r="C147" s="189"/>
      <c r="D147" s="189"/>
      <c r="E147" s="189"/>
      <c r="F147" s="189"/>
      <c r="G147" s="189"/>
      <c r="H147" s="189"/>
      <c r="I147" s="189"/>
    </row>
    <row r="148" spans="1:9" x14ac:dyDescent="0.2">
      <c r="A148" s="189"/>
      <c r="B148" s="189"/>
      <c r="C148" s="189"/>
      <c r="D148" s="189"/>
      <c r="E148" s="189"/>
      <c r="F148" s="189"/>
      <c r="G148" s="189"/>
      <c r="H148" s="189"/>
      <c r="I148" s="189"/>
    </row>
    <row r="149" spans="1:9" x14ac:dyDescent="0.2">
      <c r="A149" s="189"/>
      <c r="B149" s="189"/>
      <c r="C149" s="189"/>
      <c r="D149" s="189"/>
      <c r="E149" s="189"/>
      <c r="F149" s="189"/>
      <c r="G149" s="189"/>
      <c r="H149" s="189"/>
      <c r="I149" s="189"/>
    </row>
    <row r="150" spans="1:9" x14ac:dyDescent="0.2">
      <c r="A150" s="189"/>
      <c r="B150" s="189"/>
      <c r="C150" s="189"/>
      <c r="D150" s="189"/>
      <c r="E150" s="189"/>
      <c r="F150" s="189"/>
      <c r="G150" s="189"/>
      <c r="H150" s="189"/>
      <c r="I150" s="189"/>
    </row>
    <row r="151" spans="1:9" x14ac:dyDescent="0.2">
      <c r="A151" s="189"/>
      <c r="B151" s="189"/>
      <c r="C151" s="189"/>
      <c r="D151" s="189"/>
      <c r="E151" s="189"/>
      <c r="F151" s="189"/>
      <c r="G151" s="189"/>
      <c r="H151" s="189"/>
      <c r="I151" s="189"/>
    </row>
    <row r="152" spans="1:9" x14ac:dyDescent="0.2">
      <c r="A152" s="189"/>
      <c r="B152" s="189"/>
      <c r="C152" s="189"/>
      <c r="D152" s="189"/>
      <c r="E152" s="189"/>
      <c r="F152" s="189"/>
      <c r="G152" s="189"/>
      <c r="H152" s="189"/>
      <c r="I152" s="189"/>
    </row>
    <row r="153" spans="1:9" x14ac:dyDescent="0.2">
      <c r="A153" s="189"/>
      <c r="B153" s="189"/>
      <c r="C153" s="189"/>
      <c r="D153" s="189"/>
      <c r="E153" s="189"/>
      <c r="F153" s="189"/>
      <c r="G153" s="189"/>
      <c r="H153" s="189"/>
      <c r="I153" s="189"/>
    </row>
    <row r="154" spans="1:9" x14ac:dyDescent="0.2">
      <c r="A154" s="189"/>
      <c r="B154" s="189"/>
      <c r="C154" s="189"/>
      <c r="D154" s="189"/>
      <c r="E154" s="189"/>
      <c r="F154" s="189"/>
      <c r="G154" s="189"/>
      <c r="H154" s="189"/>
      <c r="I154" s="189"/>
    </row>
    <row r="155" spans="1:9" x14ac:dyDescent="0.2">
      <c r="A155" s="189"/>
      <c r="B155" s="189"/>
      <c r="C155" s="189"/>
      <c r="D155" s="189"/>
      <c r="E155" s="189"/>
      <c r="F155" s="189"/>
      <c r="G155" s="189"/>
      <c r="H155" s="189"/>
      <c r="I155" s="189"/>
    </row>
    <row r="156" spans="1:9" x14ac:dyDescent="0.2">
      <c r="A156" s="189"/>
      <c r="B156" s="189"/>
      <c r="C156" s="189"/>
      <c r="D156" s="189"/>
      <c r="E156" s="189"/>
      <c r="F156" s="189"/>
      <c r="G156" s="189"/>
      <c r="H156" s="189"/>
      <c r="I156" s="189"/>
    </row>
    <row r="157" spans="1:9" x14ac:dyDescent="0.2">
      <c r="A157" s="189"/>
      <c r="B157" s="189"/>
      <c r="C157" s="189"/>
      <c r="D157" s="189"/>
      <c r="E157" s="189"/>
      <c r="F157" s="189"/>
      <c r="G157" s="189"/>
      <c r="H157" s="189"/>
      <c r="I157" s="189"/>
    </row>
    <row r="158" spans="1:9" x14ac:dyDescent="0.2">
      <c r="A158" s="189"/>
      <c r="B158" s="189"/>
      <c r="C158" s="189"/>
      <c r="D158" s="189"/>
      <c r="E158" s="189"/>
      <c r="F158" s="189"/>
      <c r="G158" s="189"/>
      <c r="H158" s="189"/>
      <c r="I158" s="189"/>
    </row>
    <row r="159" spans="1:9" x14ac:dyDescent="0.2">
      <c r="A159" s="189"/>
      <c r="B159" s="189"/>
      <c r="C159" s="189"/>
      <c r="D159" s="189"/>
      <c r="E159" s="189"/>
      <c r="F159" s="189"/>
      <c r="G159" s="189"/>
      <c r="H159" s="189"/>
      <c r="I159" s="189"/>
    </row>
    <row r="160" spans="1:9" x14ac:dyDescent="0.2">
      <c r="A160" s="189"/>
      <c r="B160" s="189"/>
      <c r="C160" s="189"/>
      <c r="D160" s="189"/>
      <c r="E160" s="189"/>
      <c r="F160" s="189"/>
      <c r="G160" s="189"/>
      <c r="H160" s="189"/>
      <c r="I160" s="189"/>
    </row>
    <row r="161" spans="1:9" x14ac:dyDescent="0.2">
      <c r="A161" s="189"/>
      <c r="B161" s="189"/>
      <c r="C161" s="189"/>
      <c r="D161" s="189"/>
      <c r="E161" s="189"/>
      <c r="F161" s="189"/>
      <c r="G161" s="189"/>
      <c r="H161" s="189"/>
      <c r="I161" s="189"/>
    </row>
    <row r="162" spans="1:9" x14ac:dyDescent="0.2">
      <c r="A162" s="189"/>
      <c r="B162" s="189"/>
      <c r="C162" s="189"/>
      <c r="D162" s="189"/>
      <c r="E162" s="189"/>
      <c r="F162" s="189"/>
      <c r="G162" s="189"/>
      <c r="H162" s="189"/>
      <c r="I162" s="189"/>
    </row>
    <row r="163" spans="1:9" x14ac:dyDescent="0.2">
      <c r="A163" s="189"/>
      <c r="B163" s="189"/>
      <c r="C163" s="189"/>
      <c r="D163" s="189"/>
      <c r="E163" s="189"/>
      <c r="F163" s="189"/>
      <c r="G163" s="189"/>
      <c r="H163" s="189"/>
      <c r="I163" s="189"/>
    </row>
    <row r="164" spans="1:9" x14ac:dyDescent="0.2">
      <c r="A164" s="189"/>
      <c r="B164" s="189"/>
      <c r="C164" s="189"/>
      <c r="D164" s="189"/>
      <c r="E164" s="189"/>
      <c r="F164" s="189"/>
      <c r="G164" s="189"/>
      <c r="H164" s="189"/>
      <c r="I164" s="189"/>
    </row>
    <row r="165" spans="1:9" x14ac:dyDescent="0.2">
      <c r="A165" s="189"/>
      <c r="B165" s="189"/>
      <c r="C165" s="189"/>
      <c r="D165" s="189"/>
      <c r="E165" s="189"/>
      <c r="F165" s="189"/>
      <c r="G165" s="189"/>
      <c r="H165" s="189"/>
      <c r="I165" s="189"/>
    </row>
    <row r="166" spans="1:9" x14ac:dyDescent="0.2">
      <c r="A166" s="189"/>
      <c r="B166" s="189"/>
      <c r="C166" s="189"/>
      <c r="D166" s="189"/>
      <c r="E166" s="189"/>
      <c r="F166" s="189"/>
      <c r="G166" s="189"/>
      <c r="H166" s="189"/>
      <c r="I166" s="189"/>
    </row>
    <row r="167" spans="1:9" x14ac:dyDescent="0.2">
      <c r="A167" s="189"/>
      <c r="B167" s="189"/>
      <c r="C167" s="189"/>
      <c r="D167" s="189"/>
      <c r="E167" s="189"/>
      <c r="F167" s="189"/>
      <c r="G167" s="189"/>
      <c r="H167" s="189"/>
      <c r="I167" s="189"/>
    </row>
    <row r="168" spans="1:9" x14ac:dyDescent="0.2">
      <c r="A168" s="189"/>
      <c r="B168" s="189"/>
      <c r="C168" s="189"/>
      <c r="D168" s="189"/>
      <c r="E168" s="189"/>
      <c r="F168" s="189"/>
      <c r="G168" s="189"/>
      <c r="H168" s="189"/>
      <c r="I168" s="189"/>
    </row>
  </sheetData>
  <sheetProtection sheet="1" objects="1" scenarios="1" formatCells="0" selectLockedCells="1"/>
  <phoneticPr fontId="3" type="noConversion"/>
  <pageMargins left="0.75" right="0.75" top="1" bottom="1" header="0.5" footer="0.5"/>
  <pageSetup orientation="portrait" horizont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14"/>
  <sheetViews>
    <sheetView tabSelected="1" zoomScaleNormal="100" workbookViewId="0">
      <selection activeCell="N1" sqref="N1"/>
    </sheetView>
  </sheetViews>
  <sheetFormatPr defaultRowHeight="12.75" x14ac:dyDescent="0.2"/>
  <cols>
    <col min="1" max="1" width="7.85546875" customWidth="1"/>
    <col min="2" max="2" width="26" customWidth="1"/>
    <col min="3" max="3" width="11.5703125" customWidth="1"/>
    <col min="4" max="4" width="11.140625" customWidth="1"/>
    <col min="5" max="5" width="17.85546875" bestFit="1" customWidth="1"/>
    <col min="6" max="6" width="11.7109375" customWidth="1"/>
    <col min="7" max="7" width="6.7109375" customWidth="1"/>
    <col min="8" max="9" width="7" customWidth="1"/>
    <col min="10" max="10" width="18.7109375" customWidth="1"/>
    <col min="11" max="11" width="14.42578125" customWidth="1"/>
    <col min="12" max="12" width="15.42578125" customWidth="1"/>
    <col min="13" max="13" width="7" customWidth="1"/>
    <col min="14" max="14" width="4.28515625" customWidth="1"/>
    <col min="15" max="15" width="26.42578125" customWidth="1"/>
    <col min="16" max="16" width="8.7109375" customWidth="1"/>
    <col min="17" max="17" width="9.5703125" customWidth="1"/>
    <col min="18" max="18" width="4.85546875" customWidth="1"/>
    <col min="19" max="19" width="4.42578125" customWidth="1"/>
    <col min="20" max="20" width="7" customWidth="1"/>
    <col min="21" max="21" width="4.42578125" customWidth="1"/>
    <col min="22" max="25" width="7" customWidth="1"/>
  </cols>
  <sheetData>
    <row r="1" spans="1:14" ht="15.75" x14ac:dyDescent="0.25">
      <c r="A1" s="1" t="s">
        <v>1</v>
      </c>
      <c r="E1" s="2"/>
      <c r="I1" s="189"/>
      <c r="J1" s="189"/>
      <c r="K1" s="189"/>
      <c r="L1" s="189"/>
      <c r="M1" s="189"/>
      <c r="N1" s="189"/>
    </row>
    <row r="2" spans="1:14" x14ac:dyDescent="0.2">
      <c r="B2" s="2"/>
      <c r="I2" s="189"/>
      <c r="J2" s="189"/>
      <c r="K2" s="189"/>
      <c r="L2" s="189"/>
      <c r="M2" s="189"/>
      <c r="N2" s="189"/>
    </row>
    <row r="3" spans="1:14" ht="15.75" x14ac:dyDescent="0.25">
      <c r="B3" s="196" t="s">
        <v>249</v>
      </c>
      <c r="D3" t="s">
        <v>27</v>
      </c>
      <c r="I3" s="189"/>
      <c r="J3" s="189"/>
      <c r="K3" s="189"/>
      <c r="L3" s="189"/>
      <c r="M3" s="189"/>
      <c r="N3" s="189"/>
    </row>
    <row r="4" spans="1:14" ht="15.75" x14ac:dyDescent="0.25">
      <c r="B4" s="196"/>
      <c r="I4" s="189"/>
      <c r="J4" s="189"/>
      <c r="K4" s="189"/>
      <c r="L4" s="189"/>
      <c r="M4" s="189"/>
      <c r="N4" s="189"/>
    </row>
    <row r="5" spans="1:14" x14ac:dyDescent="0.2">
      <c r="I5" s="189"/>
      <c r="J5" s="189"/>
      <c r="K5" s="189"/>
      <c r="L5" s="189"/>
      <c r="M5" s="189"/>
      <c r="N5" s="189"/>
    </row>
    <row r="6" spans="1:14" x14ac:dyDescent="0.2">
      <c r="I6" s="189"/>
      <c r="J6" s="189"/>
      <c r="K6" s="189"/>
      <c r="L6" s="189"/>
      <c r="M6" s="189"/>
      <c r="N6" s="189"/>
    </row>
    <row r="7" spans="1:14" x14ac:dyDescent="0.2">
      <c r="I7" s="189"/>
      <c r="J7" s="189"/>
      <c r="K7" s="189"/>
      <c r="L7" s="189"/>
      <c r="M7" s="189"/>
      <c r="N7" s="189"/>
    </row>
    <row r="8" spans="1:14" x14ac:dyDescent="0.2">
      <c r="I8" s="189"/>
      <c r="J8" s="189"/>
      <c r="K8" s="189"/>
      <c r="L8" s="189"/>
      <c r="M8" s="189"/>
      <c r="N8" s="189"/>
    </row>
    <row r="9" spans="1:14" x14ac:dyDescent="0.2">
      <c r="B9" t="s">
        <v>27</v>
      </c>
      <c r="I9" s="189"/>
      <c r="J9" s="189"/>
      <c r="K9" s="189"/>
      <c r="L9" s="189"/>
      <c r="M9" s="189"/>
      <c r="N9" s="189"/>
    </row>
    <row r="10" spans="1:14" x14ac:dyDescent="0.2">
      <c r="I10" s="189"/>
      <c r="J10" s="189"/>
      <c r="K10" s="189"/>
      <c r="L10" s="189"/>
      <c r="M10" s="189"/>
      <c r="N10" s="189"/>
    </row>
    <row r="11" spans="1:14" x14ac:dyDescent="0.2">
      <c r="I11" s="189"/>
      <c r="J11" s="189"/>
      <c r="K11" s="189"/>
      <c r="L11" s="189"/>
      <c r="M11" s="189"/>
      <c r="N11" s="189"/>
    </row>
    <row r="12" spans="1:14" x14ac:dyDescent="0.2">
      <c r="I12" s="189"/>
      <c r="J12" s="189"/>
      <c r="K12" s="189"/>
      <c r="L12" s="189"/>
      <c r="M12" s="189"/>
      <c r="N12" s="189"/>
    </row>
    <row r="13" spans="1:14" x14ac:dyDescent="0.2">
      <c r="I13" s="189"/>
      <c r="J13" s="189"/>
      <c r="K13" s="189"/>
      <c r="L13" s="189"/>
      <c r="M13" s="189"/>
      <c r="N13" s="189"/>
    </row>
    <row r="14" spans="1:14" x14ac:dyDescent="0.2">
      <c r="I14" s="189"/>
      <c r="J14" s="189"/>
      <c r="K14" s="189"/>
      <c r="L14" s="189"/>
      <c r="M14" s="189"/>
      <c r="N14" s="189"/>
    </row>
    <row r="15" spans="1:14" x14ac:dyDescent="0.2">
      <c r="I15" s="189"/>
      <c r="J15" s="189"/>
      <c r="K15" s="189"/>
      <c r="L15" s="189"/>
      <c r="M15" s="189"/>
      <c r="N15" s="189"/>
    </row>
    <row r="16" spans="1:14" x14ac:dyDescent="0.2">
      <c r="I16" s="189"/>
      <c r="J16" s="189"/>
      <c r="K16" s="189"/>
      <c r="L16" s="189"/>
      <c r="M16" s="189"/>
      <c r="N16" s="189"/>
    </row>
    <row r="17" spans="8:14" x14ac:dyDescent="0.2">
      <c r="I17" s="189"/>
      <c r="J17" s="189"/>
      <c r="K17" s="189"/>
      <c r="L17" s="189"/>
      <c r="M17" s="189"/>
      <c r="N17" s="189"/>
    </row>
    <row r="18" spans="8:14" x14ac:dyDescent="0.2">
      <c r="I18" s="189"/>
      <c r="J18" s="189"/>
      <c r="K18" s="189"/>
      <c r="L18" s="189"/>
      <c r="M18" s="189"/>
      <c r="N18" s="189"/>
    </row>
    <row r="19" spans="8:14" x14ac:dyDescent="0.2">
      <c r="I19" s="189"/>
      <c r="J19" s="189"/>
      <c r="K19" s="189"/>
      <c r="L19" s="189"/>
      <c r="M19" s="189"/>
      <c r="N19" s="189"/>
    </row>
    <row r="20" spans="8:14" x14ac:dyDescent="0.2">
      <c r="I20" s="189"/>
      <c r="J20" s="189"/>
      <c r="K20" s="189"/>
      <c r="L20" s="189"/>
      <c r="M20" s="189"/>
      <c r="N20" s="189"/>
    </row>
    <row r="21" spans="8:14" x14ac:dyDescent="0.2">
      <c r="I21" s="198"/>
      <c r="J21" s="198"/>
      <c r="K21" s="198"/>
      <c r="L21" s="189"/>
      <c r="M21" s="189"/>
      <c r="N21" s="189"/>
    </row>
    <row r="22" spans="8:14" x14ac:dyDescent="0.2">
      <c r="I22" s="189"/>
      <c r="J22" s="211"/>
      <c r="K22" s="211"/>
      <c r="L22" s="189"/>
      <c r="M22" s="189"/>
      <c r="N22" s="189"/>
    </row>
    <row r="23" spans="8:14" x14ac:dyDescent="0.2">
      <c r="I23" s="189"/>
      <c r="J23" s="211"/>
      <c r="K23" s="211"/>
      <c r="L23" s="189"/>
      <c r="M23" s="189"/>
      <c r="N23" s="189"/>
    </row>
    <row r="24" spans="8:14" x14ac:dyDescent="0.2">
      <c r="I24" s="189"/>
      <c r="J24" s="211"/>
      <c r="K24" s="211"/>
      <c r="L24" s="189"/>
      <c r="M24" s="189"/>
      <c r="N24" s="189"/>
    </row>
    <row r="25" spans="8:14" x14ac:dyDescent="0.2">
      <c r="I25" s="189"/>
      <c r="J25" s="211"/>
      <c r="K25" s="211"/>
      <c r="L25" s="189"/>
      <c r="M25" s="189"/>
      <c r="N25" s="189"/>
    </row>
    <row r="26" spans="8:14" x14ac:dyDescent="0.2">
      <c r="H26" s="2"/>
      <c r="I26" s="212"/>
      <c r="J26" s="213"/>
      <c r="K26" s="213"/>
      <c r="L26" s="189"/>
      <c r="M26" s="189"/>
      <c r="N26" s="189"/>
    </row>
    <row r="27" spans="8:14" x14ac:dyDescent="0.2">
      <c r="I27" s="189"/>
      <c r="J27" s="189"/>
      <c r="K27" s="189"/>
      <c r="L27" s="189"/>
      <c r="M27" s="189"/>
      <c r="N27" s="189"/>
    </row>
    <row r="28" spans="8:14" x14ac:dyDescent="0.2">
      <c r="I28" s="214"/>
      <c r="J28" s="211"/>
      <c r="K28" s="189"/>
      <c r="L28" s="189"/>
      <c r="M28" s="189"/>
      <c r="N28" s="189"/>
    </row>
    <row r="29" spans="8:14" x14ac:dyDescent="0.2">
      <c r="I29" s="214"/>
      <c r="J29" s="211"/>
      <c r="K29" s="189"/>
      <c r="L29" s="189"/>
      <c r="M29" s="189"/>
      <c r="N29" s="189"/>
    </row>
    <row r="30" spans="8:14" x14ac:dyDescent="0.2">
      <c r="I30" s="189"/>
      <c r="J30" s="189"/>
      <c r="K30" s="189"/>
      <c r="L30" s="189"/>
      <c r="M30" s="189"/>
      <c r="N30" s="189"/>
    </row>
    <row r="31" spans="8:14" x14ac:dyDescent="0.2">
      <c r="I31" s="189"/>
      <c r="J31" s="189"/>
      <c r="K31" s="189"/>
      <c r="L31" s="189"/>
      <c r="M31" s="189"/>
      <c r="N31" s="189"/>
    </row>
    <row r="32" spans="8:14" x14ac:dyDescent="0.2">
      <c r="I32" s="189"/>
      <c r="J32" s="189"/>
      <c r="K32" s="189"/>
      <c r="L32" s="189"/>
      <c r="M32" s="189"/>
      <c r="N32" s="189"/>
    </row>
    <row r="33" spans="9:14" x14ac:dyDescent="0.2">
      <c r="I33" s="189"/>
      <c r="J33" s="351"/>
      <c r="K33" s="354"/>
      <c r="L33" s="351"/>
      <c r="M33" s="189"/>
      <c r="N33" s="189"/>
    </row>
    <row r="34" spans="9:14" x14ac:dyDescent="0.2">
      <c r="I34" s="189"/>
      <c r="J34" s="351"/>
      <c r="K34" s="354"/>
      <c r="L34" s="351"/>
      <c r="M34" s="189"/>
      <c r="N34" s="189"/>
    </row>
    <row r="35" spans="9:14" x14ac:dyDescent="0.2">
      <c r="I35" s="189"/>
      <c r="J35" s="351"/>
      <c r="K35" s="354"/>
      <c r="L35" s="351"/>
      <c r="M35" s="189"/>
      <c r="N35" s="189"/>
    </row>
    <row r="36" spans="9:14" x14ac:dyDescent="0.2">
      <c r="I36" s="189"/>
      <c r="J36" s="351"/>
      <c r="K36" s="354"/>
      <c r="L36" s="351"/>
      <c r="M36" s="189"/>
      <c r="N36" s="189"/>
    </row>
    <row r="37" spans="9:14" x14ac:dyDescent="0.2">
      <c r="I37" s="214"/>
      <c r="J37" s="352"/>
      <c r="K37" s="352"/>
      <c r="L37" s="352"/>
      <c r="M37" s="189"/>
      <c r="N37" s="189"/>
    </row>
    <row r="38" spans="9:14" x14ac:dyDescent="0.2">
      <c r="I38" s="214"/>
      <c r="J38" s="353"/>
      <c r="K38" s="189"/>
      <c r="L38" s="189"/>
      <c r="M38" s="189"/>
      <c r="N38" s="189"/>
    </row>
    <row r="39" spans="9:14" x14ac:dyDescent="0.2">
      <c r="I39" s="189"/>
      <c r="J39" s="189"/>
      <c r="K39" s="189"/>
      <c r="L39" s="211"/>
      <c r="M39" s="189"/>
      <c r="N39" s="189"/>
    </row>
    <row r="40" spans="9:14" x14ac:dyDescent="0.2">
      <c r="I40" s="189"/>
      <c r="J40" s="355"/>
      <c r="K40" s="189"/>
      <c r="L40" s="189"/>
      <c r="M40" s="189"/>
      <c r="N40" s="189"/>
    </row>
    <row r="41" spans="9:14" x14ac:dyDescent="0.2">
      <c r="I41" s="189"/>
      <c r="J41" s="189"/>
      <c r="K41" s="189"/>
      <c r="L41" s="189"/>
      <c r="M41" s="189"/>
      <c r="N41" s="189"/>
    </row>
    <row r="42" spans="9:14" x14ac:dyDescent="0.2">
      <c r="I42" s="189"/>
      <c r="J42" s="189"/>
      <c r="K42" s="189"/>
      <c r="L42" s="189"/>
      <c r="M42" s="189"/>
      <c r="N42" s="189"/>
    </row>
    <row r="43" spans="9:14" x14ac:dyDescent="0.2">
      <c r="I43" s="189"/>
      <c r="J43" s="189"/>
      <c r="K43" s="189"/>
      <c r="L43" s="189"/>
      <c r="M43" s="189"/>
      <c r="N43" s="189"/>
    </row>
    <row r="44" spans="9:14" x14ac:dyDescent="0.2">
      <c r="I44" s="189"/>
      <c r="J44" s="189"/>
      <c r="K44" s="189"/>
      <c r="L44" s="189"/>
      <c r="M44" s="189"/>
      <c r="N44" s="189"/>
    </row>
    <row r="45" spans="9:14" x14ac:dyDescent="0.2">
      <c r="I45" s="189"/>
      <c r="J45" s="189"/>
      <c r="K45" s="189"/>
      <c r="L45" s="189"/>
      <c r="M45" s="189"/>
      <c r="N45" s="189"/>
    </row>
    <row r="46" spans="9:14" x14ac:dyDescent="0.2">
      <c r="I46" s="189"/>
      <c r="J46" s="189"/>
      <c r="K46" s="189"/>
      <c r="L46" s="189"/>
      <c r="M46" s="189"/>
      <c r="N46" s="189"/>
    </row>
    <row r="47" spans="9:14" x14ac:dyDescent="0.2">
      <c r="I47" s="189"/>
      <c r="J47" s="189"/>
      <c r="K47" s="189"/>
      <c r="L47" s="189"/>
      <c r="M47" s="189"/>
      <c r="N47" s="189"/>
    </row>
    <row r="48" spans="9:14" x14ac:dyDescent="0.2">
      <c r="I48" s="189"/>
      <c r="J48" s="189"/>
      <c r="K48" s="189"/>
      <c r="L48" s="189"/>
      <c r="M48" s="189"/>
      <c r="N48" s="189"/>
    </row>
    <row r="49" spans="9:14" x14ac:dyDescent="0.2">
      <c r="I49" s="189"/>
      <c r="J49" s="189"/>
      <c r="K49" s="189"/>
      <c r="L49" s="189"/>
      <c r="M49" s="189"/>
      <c r="N49" s="189"/>
    </row>
    <row r="50" spans="9:14" x14ac:dyDescent="0.2">
      <c r="I50" s="189"/>
      <c r="J50" s="189"/>
      <c r="K50" s="189"/>
      <c r="L50" s="189"/>
      <c r="M50" s="189"/>
      <c r="N50" s="189"/>
    </row>
    <row r="51" spans="9:14" x14ac:dyDescent="0.2">
      <c r="I51" s="189"/>
      <c r="J51" s="189"/>
      <c r="K51" s="189"/>
      <c r="L51" s="189"/>
      <c r="M51" s="189"/>
      <c r="N51" s="189"/>
    </row>
    <row r="52" spans="9:14" x14ac:dyDescent="0.2">
      <c r="I52" s="189"/>
      <c r="J52" s="189"/>
      <c r="K52" s="189"/>
      <c r="L52" s="189"/>
      <c r="M52" s="189"/>
      <c r="N52" s="189"/>
    </row>
    <row r="53" spans="9:14" x14ac:dyDescent="0.2">
      <c r="I53" s="189"/>
      <c r="J53" s="189"/>
      <c r="K53" s="189"/>
      <c r="L53" s="189"/>
      <c r="M53" s="189"/>
      <c r="N53" s="189"/>
    </row>
    <row r="54" spans="9:14" x14ac:dyDescent="0.2">
      <c r="I54" s="189"/>
      <c r="J54" s="189"/>
      <c r="K54" s="189"/>
      <c r="L54" s="189"/>
      <c r="M54" s="189"/>
      <c r="N54" s="189"/>
    </row>
    <row r="55" spans="9:14" x14ac:dyDescent="0.2">
      <c r="I55" s="189"/>
      <c r="J55" s="189"/>
      <c r="K55" s="189"/>
      <c r="L55" s="189"/>
      <c r="M55" s="189"/>
      <c r="N55" s="189"/>
    </row>
    <row r="56" spans="9:14" x14ac:dyDescent="0.2">
      <c r="I56" s="189"/>
      <c r="J56" s="189"/>
      <c r="K56" s="189"/>
      <c r="L56" s="189"/>
      <c r="M56" s="189"/>
      <c r="N56" s="189"/>
    </row>
    <row r="57" spans="9:14" x14ac:dyDescent="0.2">
      <c r="I57" s="189"/>
      <c r="J57" s="189"/>
      <c r="K57" s="189"/>
      <c r="L57" s="189"/>
      <c r="M57" s="189"/>
      <c r="N57" s="189"/>
    </row>
    <row r="58" spans="9:14" x14ac:dyDescent="0.2">
      <c r="I58" s="189"/>
      <c r="J58" s="189"/>
      <c r="K58" s="189"/>
      <c r="L58" s="189"/>
      <c r="M58" s="189"/>
      <c r="N58" s="189"/>
    </row>
    <row r="59" spans="9:14" x14ac:dyDescent="0.2">
      <c r="I59" s="189"/>
      <c r="J59" s="189"/>
      <c r="K59" s="189"/>
      <c r="L59" s="189"/>
      <c r="M59" s="189"/>
      <c r="N59" s="189"/>
    </row>
    <row r="60" spans="9:14" x14ac:dyDescent="0.2">
      <c r="I60" s="189"/>
      <c r="J60" s="189"/>
      <c r="K60" s="189"/>
      <c r="L60" s="189"/>
      <c r="M60" s="189"/>
      <c r="N60" s="189"/>
    </row>
    <row r="61" spans="9:14" x14ac:dyDescent="0.2">
      <c r="I61" s="189"/>
      <c r="J61" s="189"/>
      <c r="K61" s="189"/>
      <c r="L61" s="189"/>
      <c r="M61" s="189"/>
      <c r="N61" s="189"/>
    </row>
    <row r="62" spans="9:14" x14ac:dyDescent="0.2">
      <c r="I62" s="189"/>
      <c r="J62" s="189"/>
      <c r="K62" s="189"/>
      <c r="L62" s="189"/>
      <c r="M62" s="189"/>
      <c r="N62" s="189"/>
    </row>
    <row r="63" spans="9:14" x14ac:dyDescent="0.2">
      <c r="I63" s="189"/>
      <c r="J63" s="189"/>
      <c r="K63" s="189"/>
      <c r="L63" s="189"/>
      <c r="M63" s="189"/>
      <c r="N63" s="189"/>
    </row>
    <row r="64" spans="9:14" x14ac:dyDescent="0.2">
      <c r="I64" s="189"/>
      <c r="J64" s="189"/>
      <c r="K64" s="189"/>
      <c r="L64" s="189"/>
      <c r="M64" s="189"/>
      <c r="N64" s="189"/>
    </row>
    <row r="65" spans="1:14" x14ac:dyDescent="0.2">
      <c r="I65" s="189"/>
      <c r="J65" s="189"/>
      <c r="K65" s="189"/>
      <c r="L65" s="189"/>
      <c r="M65" s="189"/>
      <c r="N65" s="189"/>
    </row>
    <row r="66" spans="1:14" x14ac:dyDescent="0.2">
      <c r="I66" s="189"/>
      <c r="J66" s="189"/>
      <c r="K66" s="189"/>
      <c r="L66" s="189"/>
      <c r="M66" s="189"/>
      <c r="N66" s="189"/>
    </row>
    <row r="67" spans="1:14" x14ac:dyDescent="0.2">
      <c r="I67" s="189"/>
      <c r="J67" s="189"/>
      <c r="K67" s="189"/>
      <c r="L67" s="189"/>
      <c r="M67" s="189"/>
      <c r="N67" s="189"/>
    </row>
    <row r="68" spans="1:14" x14ac:dyDescent="0.2">
      <c r="B68" s="40" t="s">
        <v>301</v>
      </c>
      <c r="I68" s="189"/>
      <c r="J68" s="189"/>
      <c r="K68" s="189"/>
      <c r="L68" s="189"/>
      <c r="M68" s="189"/>
      <c r="N68" s="189"/>
    </row>
    <row r="69" spans="1:14" x14ac:dyDescent="0.2">
      <c r="I69" s="189"/>
      <c r="J69" s="189"/>
      <c r="K69" s="189"/>
      <c r="L69" s="189"/>
      <c r="M69" s="189"/>
      <c r="N69" s="189"/>
    </row>
    <row r="70" spans="1:14" ht="13.5" thickBot="1" x14ac:dyDescent="0.25">
      <c r="C70" s="9"/>
      <c r="D70" s="4" t="s">
        <v>4</v>
      </c>
      <c r="I70" s="189"/>
      <c r="J70" s="189"/>
      <c r="K70" s="189"/>
      <c r="L70" s="189"/>
      <c r="M70" s="189"/>
      <c r="N70" s="189"/>
    </row>
    <row r="71" spans="1:14" x14ac:dyDescent="0.2">
      <c r="C71" s="9" t="s">
        <v>35</v>
      </c>
      <c r="D71" s="6">
        <v>1</v>
      </c>
      <c r="I71" s="189"/>
      <c r="J71" s="189"/>
      <c r="K71" s="189"/>
      <c r="L71" s="189"/>
      <c r="M71" s="189"/>
      <c r="N71" s="189"/>
    </row>
    <row r="72" spans="1:14" x14ac:dyDescent="0.2">
      <c r="C72" s="9" t="s">
        <v>137</v>
      </c>
      <c r="D72" s="7">
        <v>114</v>
      </c>
      <c r="I72" s="189"/>
      <c r="J72" s="189"/>
      <c r="K72" s="189"/>
      <c r="L72" s="189"/>
      <c r="M72" s="189"/>
      <c r="N72" s="189"/>
    </row>
    <row r="73" spans="1:14" ht="13.5" thickBot="1" x14ac:dyDescent="0.25">
      <c r="C73" s="9" t="s">
        <v>138</v>
      </c>
      <c r="D73" s="8">
        <v>112</v>
      </c>
      <c r="I73" s="189"/>
      <c r="J73" s="189"/>
      <c r="K73" s="189"/>
      <c r="L73" s="189"/>
      <c r="M73" s="189"/>
      <c r="N73" s="189"/>
    </row>
    <row r="74" spans="1:14" ht="13.5" thickBot="1" x14ac:dyDescent="0.25">
      <c r="C74" s="9"/>
      <c r="I74" s="189"/>
      <c r="J74" s="189"/>
      <c r="K74" s="189"/>
      <c r="L74" s="189"/>
      <c r="M74" s="189"/>
      <c r="N74" s="189"/>
    </row>
    <row r="75" spans="1:14" ht="13.5" thickBot="1" x14ac:dyDescent="0.25">
      <c r="C75" s="4" t="s">
        <v>4</v>
      </c>
      <c r="D75" s="26" t="s">
        <v>40</v>
      </c>
      <c r="E75" s="28"/>
      <c r="F75" s="59"/>
      <c r="I75" s="189"/>
      <c r="J75" s="189"/>
      <c r="K75" s="189"/>
      <c r="L75" s="189"/>
      <c r="M75" s="189"/>
      <c r="N75" s="189"/>
    </row>
    <row r="76" spans="1:14" ht="13.5" thickBot="1" x14ac:dyDescent="0.25">
      <c r="B76" s="5" t="s">
        <v>96</v>
      </c>
      <c r="C76" s="24" t="s">
        <v>30</v>
      </c>
      <c r="D76" s="24" t="s">
        <v>31</v>
      </c>
      <c r="E76" s="24" t="s">
        <v>32</v>
      </c>
      <c r="F76" s="137" t="s">
        <v>33</v>
      </c>
      <c r="I76" s="189"/>
      <c r="J76" s="189"/>
      <c r="K76" s="189"/>
      <c r="L76" s="189"/>
      <c r="M76" s="189"/>
      <c r="N76" s="189"/>
    </row>
    <row r="77" spans="1:14" x14ac:dyDescent="0.2">
      <c r="A77" s="5"/>
      <c r="B77" s="9">
        <v>1</v>
      </c>
      <c r="C77" s="7">
        <v>112</v>
      </c>
      <c r="D77" s="21">
        <v>0.25</v>
      </c>
      <c r="E77" s="410">
        <f>C77*D77</f>
        <v>28</v>
      </c>
      <c r="F77" s="182">
        <f>C77^2*D77</f>
        <v>3136</v>
      </c>
      <c r="H77" s="294"/>
      <c r="I77" s="190"/>
      <c r="J77" s="190"/>
      <c r="K77" s="190"/>
      <c r="L77" s="189"/>
      <c r="M77" s="189"/>
      <c r="N77" s="189"/>
    </row>
    <row r="78" spans="1:14" x14ac:dyDescent="0.2">
      <c r="A78" s="9"/>
      <c r="B78" s="9">
        <v>2</v>
      </c>
      <c r="C78" s="7">
        <v>113</v>
      </c>
      <c r="D78" s="21">
        <v>0.25</v>
      </c>
      <c r="E78" s="410">
        <f>C78*D78</f>
        <v>28.25</v>
      </c>
      <c r="F78" s="21">
        <f t="shared" ref="F78:F80" si="0">C78^2*D78</f>
        <v>3192.25</v>
      </c>
      <c r="H78" s="59"/>
      <c r="I78" s="190"/>
      <c r="J78" s="190"/>
      <c r="K78" s="190"/>
      <c r="L78" s="189"/>
      <c r="M78" s="189"/>
      <c r="N78" s="189"/>
    </row>
    <row r="79" spans="1:14" x14ac:dyDescent="0.2">
      <c r="A79" s="9"/>
      <c r="B79" s="9">
        <v>3</v>
      </c>
      <c r="C79" s="7">
        <v>114</v>
      </c>
      <c r="D79" s="21">
        <v>0.25</v>
      </c>
      <c r="E79" s="410">
        <f>C79*D79</f>
        <v>28.5</v>
      </c>
      <c r="F79" s="21">
        <f t="shared" si="0"/>
        <v>3249</v>
      </c>
      <c r="H79" s="59"/>
      <c r="I79" s="190"/>
      <c r="J79" s="190"/>
      <c r="K79" s="190"/>
      <c r="L79" s="189"/>
      <c r="M79" s="189"/>
      <c r="N79" s="189"/>
    </row>
    <row r="80" spans="1:14" ht="13.5" thickBot="1" x14ac:dyDescent="0.25">
      <c r="A80" s="9"/>
      <c r="B80" s="9">
        <v>4</v>
      </c>
      <c r="C80" s="8">
        <v>113</v>
      </c>
      <c r="D80" s="25">
        <v>0.25</v>
      </c>
      <c r="E80" s="411">
        <f>C80*D80</f>
        <v>28.25</v>
      </c>
      <c r="F80" s="25">
        <f t="shared" si="0"/>
        <v>3192.25</v>
      </c>
      <c r="H80" s="59"/>
      <c r="I80" s="178"/>
      <c r="J80" s="190"/>
      <c r="K80" s="190"/>
      <c r="L80" s="189"/>
      <c r="M80" s="189"/>
      <c r="N80" s="189"/>
    </row>
    <row r="81" spans="1:14" ht="13.5" thickBot="1" x14ac:dyDescent="0.25">
      <c r="A81" s="9"/>
      <c r="B81" s="5" t="s">
        <v>36</v>
      </c>
      <c r="C81" s="24">
        <f>SUM(C77:C80)</f>
        <v>452</v>
      </c>
      <c r="D81" s="200">
        <f>SUM(D77:D80)</f>
        <v>1</v>
      </c>
      <c r="E81" s="200">
        <f>SUM(E77:E80)</f>
        <v>113</v>
      </c>
      <c r="F81" s="200">
        <f>SUM(F77:F80)</f>
        <v>12769.5</v>
      </c>
      <c r="H81" s="59"/>
      <c r="I81" s="178"/>
      <c r="J81" s="190"/>
      <c r="K81" s="190"/>
      <c r="L81" s="189"/>
      <c r="M81" s="189"/>
      <c r="N81" s="189"/>
    </row>
    <row r="82" spans="1:14" x14ac:dyDescent="0.2">
      <c r="A82" s="5"/>
      <c r="H82" s="59"/>
      <c r="I82" s="178"/>
      <c r="J82" s="190"/>
      <c r="K82" s="190"/>
      <c r="L82" s="189"/>
      <c r="M82" s="189"/>
      <c r="N82" s="189"/>
    </row>
    <row r="83" spans="1:14" x14ac:dyDescent="0.2">
      <c r="E83" s="4" t="s">
        <v>14</v>
      </c>
      <c r="H83" s="59"/>
      <c r="I83" s="178"/>
      <c r="J83" s="190"/>
      <c r="K83" s="190"/>
      <c r="L83" s="189"/>
      <c r="M83" s="189"/>
      <c r="N83" s="189"/>
    </row>
    <row r="84" spans="1:14" x14ac:dyDescent="0.2">
      <c r="D84" s="9" t="s">
        <v>37</v>
      </c>
      <c r="E84" s="35" t="s">
        <v>332</v>
      </c>
      <c r="H84" s="59"/>
      <c r="I84" s="190"/>
      <c r="J84" s="190"/>
      <c r="K84" s="190"/>
      <c r="L84" s="189"/>
      <c r="M84" s="189"/>
      <c r="N84" s="189"/>
    </row>
    <row r="85" spans="1:14" x14ac:dyDescent="0.2">
      <c r="D85" s="9" t="s">
        <v>39</v>
      </c>
      <c r="E85" s="11">
        <f>E81/4</f>
        <v>28.25</v>
      </c>
      <c r="I85" s="189"/>
      <c r="J85" s="189"/>
      <c r="K85" s="189"/>
      <c r="L85" s="189"/>
      <c r="M85" s="189"/>
      <c r="N85" s="189"/>
    </row>
    <row r="86" spans="1:14" x14ac:dyDescent="0.2">
      <c r="D86" s="9" t="s">
        <v>298</v>
      </c>
      <c r="E86" s="19">
        <v>4</v>
      </c>
      <c r="G86" s="409"/>
      <c r="I86" s="189"/>
      <c r="J86" s="189"/>
      <c r="K86" s="189"/>
      <c r="L86" s="189"/>
      <c r="M86" s="189"/>
      <c r="N86" s="189"/>
    </row>
    <row r="87" spans="1:14" ht="14.25" x14ac:dyDescent="0.2">
      <c r="D87" s="9" t="s">
        <v>300</v>
      </c>
      <c r="E87" t="s">
        <v>38</v>
      </c>
      <c r="G87" s="409"/>
      <c r="I87" s="189"/>
      <c r="M87" s="189"/>
      <c r="N87" s="189"/>
    </row>
    <row r="88" spans="1:14" x14ac:dyDescent="0.2">
      <c r="D88" s="413" t="s">
        <v>19</v>
      </c>
      <c r="E88" s="412">
        <f>F81 - E85^2</f>
        <v>11971.4375</v>
      </c>
      <c r="F88" s="15"/>
      <c r="I88" s="189"/>
      <c r="J88" s="189"/>
      <c r="K88" s="189"/>
      <c r="L88" s="189"/>
      <c r="M88" s="189"/>
      <c r="N88" s="189"/>
    </row>
    <row r="89" spans="1:14" x14ac:dyDescent="0.2">
      <c r="D89" s="49" t="s">
        <v>333</v>
      </c>
      <c r="E89" s="412">
        <f>E88^0.5</f>
        <v>109.41406445242768</v>
      </c>
      <c r="I89" s="189"/>
      <c r="J89" s="189"/>
      <c r="K89" s="189"/>
      <c r="L89" s="189"/>
      <c r="M89" s="189"/>
      <c r="N89" s="189"/>
    </row>
    <row r="90" spans="1:14" x14ac:dyDescent="0.2">
      <c r="D90" s="9" t="s">
        <v>41</v>
      </c>
      <c r="E90" t="s">
        <v>297</v>
      </c>
      <c r="F90" s="15"/>
      <c r="I90" s="189"/>
      <c r="J90" s="189"/>
      <c r="L90" s="9"/>
      <c r="M90" s="19"/>
      <c r="N90" s="189"/>
    </row>
    <row r="91" spans="1:14" x14ac:dyDescent="0.2">
      <c r="D91" s="16" t="s">
        <v>19</v>
      </c>
      <c r="E91" s="11">
        <f xml:space="preserve"> ( D72 - E85 ) / E89</f>
        <v>0.78372008597928822</v>
      </c>
      <c r="F91" s="15"/>
      <c r="I91" s="189"/>
      <c r="J91" s="189"/>
      <c r="L91" s="49"/>
      <c r="M91" s="11"/>
      <c r="N91" s="189"/>
    </row>
    <row r="92" spans="1:14" x14ac:dyDescent="0.2">
      <c r="D92" s="9" t="s">
        <v>49</v>
      </c>
      <c r="E92" s="35" t="s">
        <v>330</v>
      </c>
      <c r="F92" s="15"/>
      <c r="I92" s="189"/>
      <c r="J92" s="189"/>
      <c r="K92" s="189"/>
      <c r="L92" s="189"/>
      <c r="M92" s="189"/>
      <c r="N92" s="189"/>
    </row>
    <row r="93" spans="1:14" x14ac:dyDescent="0.2">
      <c r="D93" s="16" t="s">
        <v>19</v>
      </c>
      <c r="E93" s="29">
        <f>1-NORMDIST( E86,E85,E89,TRUE )</f>
        <v>0.58770103220363168</v>
      </c>
      <c r="F93" s="15"/>
      <c r="I93" s="189"/>
      <c r="J93" s="189"/>
      <c r="K93" s="189"/>
      <c r="L93" s="189"/>
      <c r="M93" s="189"/>
      <c r="N93" s="189"/>
    </row>
    <row r="94" spans="1:14" x14ac:dyDescent="0.2">
      <c r="D94" s="9" t="s">
        <v>48</v>
      </c>
      <c r="E94" s="19" t="s">
        <v>42</v>
      </c>
      <c r="F94" s="15"/>
      <c r="I94" s="189"/>
      <c r="J94" s="189"/>
      <c r="K94" s="189"/>
      <c r="L94" s="189"/>
      <c r="M94" s="189"/>
      <c r="N94" s="189"/>
    </row>
    <row r="95" spans="1:14" x14ac:dyDescent="0.2">
      <c r="D95" s="16" t="s">
        <v>19</v>
      </c>
      <c r="E95" s="29">
        <f>E93</f>
        <v>0.58770103220363168</v>
      </c>
      <c r="F95" s="15"/>
      <c r="I95" s="189"/>
      <c r="J95" s="189"/>
      <c r="K95" s="189"/>
      <c r="L95" s="189"/>
      <c r="M95" s="189"/>
      <c r="N95" s="189"/>
    </row>
    <row r="96" spans="1:14" x14ac:dyDescent="0.2">
      <c r="D96" s="9" t="s">
        <v>141</v>
      </c>
      <c r="E96" s="19" t="s">
        <v>43</v>
      </c>
      <c r="F96" s="15"/>
      <c r="I96" s="189"/>
      <c r="J96" s="189"/>
      <c r="K96" s="189"/>
      <c r="L96" s="189"/>
      <c r="M96" s="189"/>
      <c r="N96" s="189"/>
    </row>
    <row r="97" spans="2:14" x14ac:dyDescent="0.2">
      <c r="E97" s="30">
        <f>2 * E95</f>
        <v>1.1754020644072634</v>
      </c>
      <c r="F97" s="15"/>
      <c r="I97" s="189"/>
      <c r="J97" s="189"/>
      <c r="K97" s="189"/>
      <c r="L97" s="189"/>
      <c r="M97" s="189"/>
      <c r="N97" s="189"/>
    </row>
    <row r="98" spans="2:14" x14ac:dyDescent="0.2">
      <c r="I98" s="189"/>
      <c r="J98" s="189"/>
      <c r="K98" s="189"/>
      <c r="L98" s="189"/>
      <c r="M98" s="189"/>
      <c r="N98" s="189"/>
    </row>
    <row r="99" spans="2:14" x14ac:dyDescent="0.2">
      <c r="I99" s="189"/>
      <c r="J99" s="189"/>
      <c r="K99" s="189"/>
      <c r="L99" s="189"/>
      <c r="M99" s="189"/>
      <c r="N99" s="189"/>
    </row>
    <row r="100" spans="2:14" x14ac:dyDescent="0.2">
      <c r="I100" s="189"/>
      <c r="J100" s="189"/>
      <c r="K100" s="189"/>
      <c r="L100" s="189"/>
      <c r="M100" s="189"/>
      <c r="N100" s="189"/>
    </row>
    <row r="101" spans="2:14" x14ac:dyDescent="0.2">
      <c r="I101" s="189"/>
      <c r="J101" s="189"/>
      <c r="K101" s="189"/>
      <c r="L101" s="189"/>
      <c r="M101" s="189"/>
      <c r="N101" s="189"/>
    </row>
    <row r="102" spans="2:14" x14ac:dyDescent="0.2">
      <c r="I102" s="189"/>
      <c r="J102" s="189"/>
      <c r="K102" s="189"/>
      <c r="L102" s="189"/>
      <c r="M102" s="189"/>
      <c r="N102" s="189"/>
    </row>
    <row r="103" spans="2:14" x14ac:dyDescent="0.2">
      <c r="I103" s="189"/>
      <c r="J103" s="189"/>
      <c r="K103" s="189"/>
      <c r="L103" s="189"/>
      <c r="M103" s="189"/>
      <c r="N103" s="189"/>
    </row>
    <row r="104" spans="2:14" x14ac:dyDescent="0.2">
      <c r="I104" s="189"/>
      <c r="J104" s="189"/>
      <c r="K104" s="189"/>
      <c r="L104" s="189"/>
      <c r="M104" s="189"/>
      <c r="N104" s="189"/>
    </row>
    <row r="105" spans="2:14" x14ac:dyDescent="0.2">
      <c r="I105" s="189"/>
      <c r="J105" s="189"/>
      <c r="K105" s="189"/>
      <c r="L105" s="189"/>
      <c r="M105" s="189"/>
      <c r="N105" s="189"/>
    </row>
    <row r="106" spans="2:14" x14ac:dyDescent="0.2">
      <c r="B106" s="40" t="s">
        <v>261</v>
      </c>
      <c r="I106" s="189"/>
      <c r="J106" s="189"/>
      <c r="K106" s="189"/>
      <c r="L106" s="189"/>
      <c r="M106" s="189"/>
      <c r="N106" s="189"/>
    </row>
    <row r="107" spans="2:14" x14ac:dyDescent="0.2">
      <c r="B107" t="s">
        <v>142</v>
      </c>
      <c r="I107" s="189"/>
      <c r="J107" s="189"/>
      <c r="K107" s="189"/>
      <c r="L107" s="189"/>
      <c r="M107" s="189"/>
      <c r="N107" s="189"/>
    </row>
    <row r="108" spans="2:14" x14ac:dyDescent="0.2">
      <c r="C108" s="9"/>
      <c r="I108" s="189"/>
      <c r="J108" s="189"/>
      <c r="K108" s="189"/>
      <c r="L108" s="189"/>
      <c r="M108" s="189"/>
      <c r="N108" s="189"/>
    </row>
    <row r="109" spans="2:14" ht="13.5" thickBot="1" x14ac:dyDescent="0.25">
      <c r="C109" s="9"/>
      <c r="D109" s="4" t="s">
        <v>4</v>
      </c>
      <c r="I109" s="189"/>
      <c r="J109" s="189"/>
      <c r="K109" s="189"/>
      <c r="L109" s="189"/>
      <c r="M109" s="189"/>
      <c r="N109" s="189"/>
    </row>
    <row r="110" spans="2:14" x14ac:dyDescent="0.2">
      <c r="C110" s="9" t="s">
        <v>35</v>
      </c>
      <c r="D110" s="6">
        <v>1</v>
      </c>
      <c r="I110" s="178"/>
      <c r="J110" s="293"/>
      <c r="K110" s="189"/>
      <c r="L110" s="189"/>
      <c r="M110" s="189"/>
      <c r="N110" s="189"/>
    </row>
    <row r="111" spans="2:14" x14ac:dyDescent="0.2">
      <c r="C111" s="9" t="s">
        <v>137</v>
      </c>
      <c r="D111" s="7">
        <v>38</v>
      </c>
      <c r="I111" s="178"/>
      <c r="J111" s="178"/>
      <c r="K111" s="189"/>
      <c r="L111" s="189"/>
      <c r="M111" s="189"/>
      <c r="N111" s="189"/>
    </row>
    <row r="112" spans="2:14" ht="13.5" thickBot="1" x14ac:dyDescent="0.25">
      <c r="C112" s="9" t="s">
        <v>138</v>
      </c>
      <c r="D112" s="8">
        <v>36</v>
      </c>
      <c r="I112" s="189"/>
      <c r="J112" s="178"/>
      <c r="K112" s="189"/>
      <c r="L112" s="189"/>
      <c r="M112" s="189"/>
      <c r="N112" s="189"/>
    </row>
    <row r="113" spans="2:14" ht="13.5" thickBot="1" x14ac:dyDescent="0.25">
      <c r="C113" s="9"/>
      <c r="I113" s="189"/>
      <c r="J113" s="190"/>
      <c r="K113" s="189"/>
      <c r="L113" s="189"/>
      <c r="M113" s="189"/>
      <c r="N113" s="189"/>
    </row>
    <row r="114" spans="2:14" ht="13.5" thickBot="1" x14ac:dyDescent="0.25">
      <c r="C114" s="4" t="s">
        <v>4</v>
      </c>
      <c r="D114" s="26" t="s">
        <v>40</v>
      </c>
      <c r="E114" s="27"/>
      <c r="F114" s="28"/>
      <c r="H114" s="59"/>
      <c r="I114" s="293"/>
      <c r="J114" s="190"/>
      <c r="K114" s="189"/>
      <c r="L114" s="189"/>
      <c r="M114" s="189"/>
      <c r="N114" s="189"/>
    </row>
    <row r="115" spans="2:14" ht="13.5" thickBot="1" x14ac:dyDescent="0.25">
      <c r="B115" s="5" t="s">
        <v>96</v>
      </c>
      <c r="C115" s="24" t="s">
        <v>30</v>
      </c>
      <c r="D115" s="24" t="s">
        <v>31</v>
      </c>
      <c r="E115" s="24" t="s">
        <v>32</v>
      </c>
      <c r="F115" s="24" t="s">
        <v>33</v>
      </c>
      <c r="H115" s="59"/>
      <c r="I115" s="293"/>
      <c r="J115" s="190"/>
      <c r="K115" s="189"/>
      <c r="L115" s="189"/>
      <c r="M115" s="189"/>
      <c r="N115" s="189"/>
    </row>
    <row r="116" spans="2:14" x14ac:dyDescent="0.2">
      <c r="B116" s="9">
        <v>1</v>
      </c>
      <c r="C116" s="351">
        <v>111</v>
      </c>
      <c r="D116" s="225">
        <f>1/$B$120</f>
        <v>0.2</v>
      </c>
      <c r="E116" s="182">
        <f>C116*D116</f>
        <v>22.200000000000003</v>
      </c>
      <c r="F116" s="182">
        <f>C116^2*D116</f>
        <v>2464.2000000000003</v>
      </c>
      <c r="H116" s="294"/>
      <c r="I116" s="293"/>
      <c r="J116" s="178"/>
      <c r="K116" s="190"/>
      <c r="L116" s="189"/>
      <c r="M116" s="189"/>
      <c r="N116" s="189"/>
    </row>
    <row r="117" spans="2:14" x14ac:dyDescent="0.2">
      <c r="B117" s="9">
        <v>2</v>
      </c>
      <c r="C117" s="351">
        <v>112</v>
      </c>
      <c r="D117" s="226">
        <f>1/$B$120</f>
        <v>0.2</v>
      </c>
      <c r="E117" s="21">
        <f>C117*D117</f>
        <v>22.400000000000002</v>
      </c>
      <c r="F117" s="21">
        <f>C117^2*D117</f>
        <v>2508.8000000000002</v>
      </c>
      <c r="H117" s="59"/>
      <c r="I117" s="293"/>
      <c r="J117" s="178"/>
      <c r="K117" s="190"/>
      <c r="L117" s="189"/>
      <c r="M117" s="189"/>
      <c r="N117" s="189"/>
    </row>
    <row r="118" spans="2:14" x14ac:dyDescent="0.2">
      <c r="B118" s="9">
        <v>3</v>
      </c>
      <c r="C118" s="351">
        <v>114</v>
      </c>
      <c r="D118" s="226">
        <f>1/$B$120</f>
        <v>0.2</v>
      </c>
      <c r="E118" s="21">
        <f>C118*D118</f>
        <v>22.8</v>
      </c>
      <c r="F118" s="21">
        <f>C118^2*D118</f>
        <v>2599.2000000000003</v>
      </c>
      <c r="H118" s="59"/>
      <c r="I118" s="356"/>
      <c r="J118" s="178"/>
      <c r="K118" s="190"/>
      <c r="L118" s="189"/>
      <c r="M118" s="189"/>
      <c r="N118" s="189"/>
    </row>
    <row r="119" spans="2:14" x14ac:dyDescent="0.2">
      <c r="B119" s="9">
        <v>4</v>
      </c>
      <c r="C119" s="351">
        <v>111</v>
      </c>
      <c r="D119" s="226">
        <f>1/$B$120</f>
        <v>0.2</v>
      </c>
      <c r="E119" s="21">
        <f>C119*D119</f>
        <v>22.200000000000003</v>
      </c>
      <c r="F119" s="21">
        <f>C119^2*D119</f>
        <v>2464.2000000000003</v>
      </c>
      <c r="H119" s="59"/>
      <c r="I119" s="178"/>
      <c r="J119" s="178"/>
      <c r="K119" s="190"/>
      <c r="L119" s="189"/>
      <c r="M119" s="189"/>
      <c r="N119" s="189"/>
    </row>
    <row r="120" spans="2:14" ht="13.5" thickBot="1" x14ac:dyDescent="0.25">
      <c r="B120" s="9">
        <v>5</v>
      </c>
      <c r="C120" s="351">
        <v>113</v>
      </c>
      <c r="D120" s="227">
        <f>1/$B$120</f>
        <v>0.2</v>
      </c>
      <c r="E120" s="25">
        <f>C120*D120</f>
        <v>22.6</v>
      </c>
      <c r="F120" s="25">
        <f>C120^2*D120</f>
        <v>2553.8000000000002</v>
      </c>
      <c r="H120" s="59"/>
      <c r="I120" s="178"/>
      <c r="J120" s="238"/>
      <c r="K120" s="190"/>
      <c r="L120" s="189"/>
      <c r="M120" s="189"/>
      <c r="N120" s="189"/>
    </row>
    <row r="121" spans="2:14" ht="13.5" thickBot="1" x14ac:dyDescent="0.25">
      <c r="B121" s="5" t="s">
        <v>36</v>
      </c>
      <c r="C121" s="24">
        <f>SUM(C116:C120)</f>
        <v>561</v>
      </c>
      <c r="D121" s="357">
        <f>SUM(D116:D120)</f>
        <v>1</v>
      </c>
      <c r="E121" s="200">
        <f>SUM(E116:E120)</f>
        <v>112.20000000000002</v>
      </c>
      <c r="F121" s="144">
        <f>SUM(F116:F120)</f>
        <v>12590.2</v>
      </c>
      <c r="H121" s="294"/>
      <c r="I121" s="178"/>
      <c r="J121" s="190"/>
      <c r="K121" s="190"/>
      <c r="L121" s="189"/>
      <c r="M121" s="189"/>
      <c r="N121" s="189"/>
    </row>
    <row r="122" spans="2:14" x14ac:dyDescent="0.2">
      <c r="B122" s="149"/>
      <c r="C122" s="183"/>
      <c r="H122" s="59"/>
      <c r="I122" s="178"/>
      <c r="J122" s="190"/>
      <c r="K122" s="190"/>
      <c r="L122" s="189"/>
      <c r="M122" s="189"/>
      <c r="N122" s="189"/>
    </row>
    <row r="123" spans="2:14" x14ac:dyDescent="0.2">
      <c r="D123" s="4" t="s">
        <v>14</v>
      </c>
      <c r="H123" s="59"/>
      <c r="I123" s="238"/>
      <c r="J123" s="190"/>
      <c r="K123" s="190"/>
      <c r="L123" s="189"/>
      <c r="M123" s="189"/>
      <c r="N123" s="189"/>
    </row>
    <row r="124" spans="2:14" x14ac:dyDescent="0.2">
      <c r="C124" s="9" t="s">
        <v>37</v>
      </c>
      <c r="D124" s="35" t="s">
        <v>331</v>
      </c>
      <c r="H124" s="59"/>
      <c r="I124" s="190"/>
      <c r="J124" s="190"/>
      <c r="K124" s="190"/>
      <c r="L124" s="189"/>
      <c r="M124" s="189"/>
      <c r="N124" s="189"/>
    </row>
    <row r="125" spans="2:14" x14ac:dyDescent="0.2">
      <c r="C125" s="9" t="s">
        <v>39</v>
      </c>
      <c r="D125" s="11">
        <f>E121/5</f>
        <v>22.440000000000005</v>
      </c>
      <c r="H125" s="59"/>
      <c r="I125" s="190"/>
      <c r="J125" s="190"/>
      <c r="K125" s="190"/>
      <c r="L125" s="189"/>
      <c r="M125" s="189"/>
      <c r="N125" s="189"/>
    </row>
    <row r="126" spans="2:14" ht="14.25" x14ac:dyDescent="0.2">
      <c r="C126" s="9" t="s">
        <v>300</v>
      </c>
      <c r="D126" t="s">
        <v>38</v>
      </c>
      <c r="H126" s="59"/>
      <c r="I126" s="190"/>
      <c r="J126" s="190"/>
      <c r="K126" s="189"/>
      <c r="L126" s="189"/>
      <c r="M126" s="189"/>
      <c r="N126" s="189"/>
    </row>
    <row r="127" spans="2:14" ht="14.25" x14ac:dyDescent="0.2">
      <c r="C127" s="49" t="s">
        <v>296</v>
      </c>
      <c r="D127" s="48">
        <f>F121-D125^2</f>
        <v>12086.6464</v>
      </c>
      <c r="F127" t="s">
        <v>27</v>
      </c>
      <c r="H127" s="59"/>
      <c r="I127" s="190"/>
      <c r="J127" s="190"/>
      <c r="K127" s="189"/>
      <c r="L127" s="189"/>
      <c r="M127" s="189"/>
      <c r="N127" s="189"/>
    </row>
    <row r="128" spans="2:14" x14ac:dyDescent="0.2">
      <c r="C128" s="49" t="s">
        <v>262</v>
      </c>
      <c r="D128" s="48">
        <f>D127^0.5</f>
        <v>109.93928506225606</v>
      </c>
      <c r="H128" s="59"/>
      <c r="I128" s="190"/>
      <c r="J128" s="190"/>
      <c r="K128" s="189"/>
      <c r="L128" s="189"/>
      <c r="M128" s="189"/>
      <c r="N128" s="189"/>
    </row>
    <row r="129" spans="3:14" x14ac:dyDescent="0.2">
      <c r="C129" s="9" t="s">
        <v>41</v>
      </c>
      <c r="D129" t="s">
        <v>299</v>
      </c>
      <c r="H129" s="80"/>
      <c r="I129" s="190"/>
      <c r="J129" s="190"/>
      <c r="K129" s="189"/>
      <c r="L129" s="189"/>
      <c r="M129" s="189"/>
      <c r="N129" s="189"/>
    </row>
    <row r="130" spans="3:14" x14ac:dyDescent="0.2">
      <c r="C130" s="16" t="s">
        <v>19</v>
      </c>
      <c r="D130" s="11">
        <f xml:space="preserve"> ( D111 - D125 ) / D128</f>
        <v>0.14153266497220468</v>
      </c>
      <c r="I130" s="189"/>
      <c r="J130" s="189"/>
      <c r="K130" s="189"/>
      <c r="L130" s="189"/>
      <c r="M130" s="189"/>
      <c r="N130" s="189"/>
    </row>
    <row r="131" spans="3:14" x14ac:dyDescent="0.2">
      <c r="C131" s="9" t="s">
        <v>49</v>
      </c>
      <c r="D131" s="35" t="s">
        <v>330</v>
      </c>
      <c r="I131" s="189"/>
      <c r="J131" s="189"/>
      <c r="K131" s="189"/>
      <c r="L131" s="189"/>
      <c r="M131" s="189"/>
      <c r="N131" s="189"/>
    </row>
    <row r="132" spans="3:14" x14ac:dyDescent="0.2">
      <c r="C132" s="16" t="s">
        <v>19</v>
      </c>
      <c r="D132" s="29">
        <f>1-NORMDIST(B120,D125,D128,TRUE )</f>
        <v>0.56302099111383519</v>
      </c>
      <c r="I132" s="189"/>
      <c r="J132" s="189"/>
      <c r="K132" s="189"/>
      <c r="L132" s="189"/>
      <c r="M132" s="189"/>
      <c r="N132" s="189"/>
    </row>
    <row r="133" spans="3:14" x14ac:dyDescent="0.2">
      <c r="C133" s="9" t="s">
        <v>48</v>
      </c>
      <c r="D133" s="109" t="s">
        <v>42</v>
      </c>
      <c r="I133" s="189"/>
      <c r="J133" s="189"/>
      <c r="K133" s="189"/>
      <c r="L133" s="189"/>
      <c r="M133" s="189"/>
      <c r="N133" s="189"/>
    </row>
    <row r="134" spans="3:14" x14ac:dyDescent="0.2">
      <c r="C134" s="16" t="s">
        <v>19</v>
      </c>
      <c r="D134" s="29">
        <f>D132</f>
        <v>0.56302099111383519</v>
      </c>
      <c r="I134" s="189"/>
      <c r="J134" s="189"/>
      <c r="K134" s="189"/>
      <c r="L134" s="189"/>
      <c r="M134" s="189"/>
      <c r="N134" s="189"/>
    </row>
    <row r="135" spans="3:14" x14ac:dyDescent="0.2">
      <c r="C135" s="9" t="s">
        <v>141</v>
      </c>
      <c r="D135" s="14" t="s">
        <v>43</v>
      </c>
      <c r="I135" s="189"/>
      <c r="J135" s="189"/>
      <c r="K135" s="189"/>
      <c r="L135" s="189"/>
      <c r="M135" s="189"/>
      <c r="N135" s="189"/>
    </row>
    <row r="136" spans="3:14" x14ac:dyDescent="0.2">
      <c r="D136" s="30">
        <f>2 * D134</f>
        <v>1.1260419822276704</v>
      </c>
      <c r="I136" s="189"/>
      <c r="J136" s="189"/>
      <c r="K136" s="189"/>
      <c r="L136" s="189"/>
      <c r="M136" s="189"/>
      <c r="N136" s="189"/>
    </row>
    <row r="137" spans="3:14" x14ac:dyDescent="0.2">
      <c r="I137" s="189"/>
      <c r="J137" s="189"/>
      <c r="K137" s="189"/>
      <c r="L137" s="189"/>
      <c r="M137" s="189"/>
      <c r="N137" s="189"/>
    </row>
    <row r="138" spans="3:14" x14ac:dyDescent="0.2">
      <c r="I138" s="189"/>
      <c r="J138" s="189"/>
      <c r="K138" s="189"/>
      <c r="L138" s="189"/>
      <c r="M138" s="189"/>
      <c r="N138" s="189"/>
    </row>
    <row r="139" spans="3:14" x14ac:dyDescent="0.2">
      <c r="I139" s="189"/>
      <c r="J139" s="189"/>
      <c r="K139" s="189"/>
      <c r="L139" s="189"/>
      <c r="M139" s="189"/>
      <c r="N139" s="189"/>
    </row>
    <row r="140" spans="3:14" x14ac:dyDescent="0.2">
      <c r="I140" s="189"/>
      <c r="J140" s="189"/>
      <c r="K140" s="189"/>
      <c r="L140" s="189"/>
      <c r="M140" s="189"/>
      <c r="N140" s="189"/>
    </row>
    <row r="141" spans="3:14" x14ac:dyDescent="0.2">
      <c r="I141" s="189"/>
      <c r="J141" s="189"/>
      <c r="K141" s="189"/>
      <c r="L141" s="189"/>
      <c r="M141" s="189"/>
      <c r="N141" s="189"/>
    </row>
    <row r="142" spans="3:14" x14ac:dyDescent="0.2">
      <c r="I142" s="189"/>
      <c r="J142" s="189"/>
      <c r="K142" s="189"/>
      <c r="L142" s="189"/>
      <c r="M142" s="189"/>
      <c r="N142" s="189"/>
    </row>
    <row r="143" spans="3:14" x14ac:dyDescent="0.2">
      <c r="I143" s="189"/>
      <c r="J143" s="189"/>
      <c r="K143" s="189"/>
      <c r="L143" s="189"/>
      <c r="M143" s="189"/>
      <c r="N143" s="189"/>
    </row>
    <row r="144" spans="3:14" x14ac:dyDescent="0.2">
      <c r="I144" s="189"/>
      <c r="J144" s="189"/>
      <c r="K144" s="189"/>
      <c r="L144" s="189"/>
      <c r="M144" s="189"/>
      <c r="N144" s="189"/>
    </row>
    <row r="145" spans="9:14" x14ac:dyDescent="0.2">
      <c r="I145" s="189"/>
      <c r="J145" s="189"/>
      <c r="K145" s="189"/>
      <c r="L145" s="189"/>
      <c r="M145" s="189"/>
      <c r="N145" s="189"/>
    </row>
    <row r="146" spans="9:14" x14ac:dyDescent="0.2">
      <c r="I146" s="189"/>
      <c r="J146" s="189"/>
      <c r="K146" s="189"/>
      <c r="L146" s="189"/>
      <c r="M146" s="189"/>
      <c r="N146" s="189"/>
    </row>
    <row r="147" spans="9:14" x14ac:dyDescent="0.2">
      <c r="I147" s="189"/>
      <c r="J147" s="189"/>
      <c r="K147" s="189"/>
      <c r="L147" s="189"/>
      <c r="M147" s="189"/>
      <c r="N147" s="189"/>
    </row>
    <row r="148" spans="9:14" x14ac:dyDescent="0.2">
      <c r="I148" s="189"/>
      <c r="J148" s="189"/>
      <c r="K148" s="189"/>
      <c r="L148" s="189"/>
      <c r="M148" s="189"/>
      <c r="N148" s="189"/>
    </row>
    <row r="149" spans="9:14" x14ac:dyDescent="0.2">
      <c r="I149" s="189"/>
      <c r="J149" s="189"/>
      <c r="K149" s="189"/>
      <c r="L149" s="189"/>
      <c r="M149" s="189"/>
      <c r="N149" s="189"/>
    </row>
    <row r="150" spans="9:14" x14ac:dyDescent="0.2">
      <c r="I150" s="189"/>
      <c r="J150" s="189"/>
      <c r="K150" s="189"/>
      <c r="L150" s="189"/>
      <c r="M150" s="189"/>
      <c r="N150" s="189"/>
    </row>
    <row r="151" spans="9:14" x14ac:dyDescent="0.2">
      <c r="I151" s="189"/>
      <c r="J151" s="189"/>
      <c r="K151" s="189"/>
      <c r="L151" s="189"/>
      <c r="M151" s="189"/>
      <c r="N151" s="189"/>
    </row>
    <row r="152" spans="9:14" x14ac:dyDescent="0.2">
      <c r="I152" s="189"/>
      <c r="J152" s="189"/>
      <c r="K152" s="189"/>
      <c r="L152" s="189"/>
      <c r="M152" s="189"/>
      <c r="N152" s="189"/>
    </row>
    <row r="153" spans="9:14" x14ac:dyDescent="0.2">
      <c r="I153" s="189"/>
      <c r="J153" s="189"/>
      <c r="K153" s="189"/>
      <c r="L153" s="189"/>
      <c r="M153" s="189"/>
      <c r="N153" s="189"/>
    </row>
    <row r="154" spans="9:14" x14ac:dyDescent="0.2">
      <c r="I154" s="189"/>
      <c r="J154" s="189"/>
      <c r="K154" s="189"/>
      <c r="L154" s="189"/>
      <c r="M154" s="189"/>
      <c r="N154" s="189"/>
    </row>
    <row r="155" spans="9:14" x14ac:dyDescent="0.2">
      <c r="I155" s="189"/>
      <c r="J155" s="189"/>
      <c r="K155" s="189"/>
      <c r="L155" s="189"/>
      <c r="M155" s="189"/>
      <c r="N155" s="189"/>
    </row>
    <row r="156" spans="9:14" x14ac:dyDescent="0.2">
      <c r="I156" s="189"/>
      <c r="J156" s="189"/>
      <c r="K156" s="189"/>
      <c r="L156" s="189"/>
      <c r="M156" s="189"/>
      <c r="N156" s="189"/>
    </row>
    <row r="157" spans="9:14" x14ac:dyDescent="0.2">
      <c r="I157" s="189"/>
      <c r="J157" s="189"/>
      <c r="K157" s="189"/>
      <c r="L157" s="189"/>
      <c r="M157" s="189"/>
      <c r="N157" s="189"/>
    </row>
    <row r="158" spans="9:14" x14ac:dyDescent="0.2">
      <c r="I158" s="189"/>
      <c r="J158" s="189"/>
      <c r="K158" s="189"/>
      <c r="L158" s="189"/>
      <c r="M158" s="189"/>
      <c r="N158" s="189"/>
    </row>
    <row r="159" spans="9:14" x14ac:dyDescent="0.2">
      <c r="I159" s="189"/>
      <c r="J159" s="189"/>
      <c r="K159" s="189"/>
      <c r="L159" s="189"/>
      <c r="M159" s="189"/>
      <c r="N159" s="189"/>
    </row>
    <row r="160" spans="9:14" x14ac:dyDescent="0.2">
      <c r="I160" s="189"/>
      <c r="J160" s="189"/>
      <c r="K160" s="189"/>
      <c r="L160" s="189"/>
      <c r="M160" s="189"/>
      <c r="N160" s="189"/>
    </row>
    <row r="161" spans="9:14" x14ac:dyDescent="0.2">
      <c r="I161" s="189"/>
      <c r="J161" s="189"/>
      <c r="K161" s="189"/>
      <c r="L161" s="189"/>
      <c r="M161" s="189"/>
      <c r="N161" s="189"/>
    </row>
    <row r="162" spans="9:14" x14ac:dyDescent="0.2">
      <c r="I162" s="189"/>
      <c r="J162" s="189"/>
      <c r="K162" s="189"/>
      <c r="L162" s="189"/>
      <c r="M162" s="189"/>
      <c r="N162" s="189"/>
    </row>
    <row r="163" spans="9:14" x14ac:dyDescent="0.2">
      <c r="I163" s="189"/>
      <c r="J163" s="189"/>
      <c r="K163" s="189"/>
      <c r="L163" s="189"/>
      <c r="M163" s="189"/>
      <c r="N163" s="189"/>
    </row>
    <row r="164" spans="9:14" x14ac:dyDescent="0.2">
      <c r="I164" s="189"/>
      <c r="J164" s="189"/>
      <c r="K164" s="189"/>
      <c r="L164" s="189"/>
      <c r="M164" s="189"/>
      <c r="N164" s="189"/>
    </row>
    <row r="165" spans="9:14" x14ac:dyDescent="0.2">
      <c r="I165" s="189"/>
      <c r="J165" s="189"/>
      <c r="K165" s="189"/>
      <c r="L165" s="189"/>
      <c r="M165" s="189"/>
      <c r="N165" s="189"/>
    </row>
    <row r="166" spans="9:14" x14ac:dyDescent="0.2">
      <c r="I166" s="189"/>
      <c r="J166" s="189"/>
      <c r="K166" s="189"/>
      <c r="L166" s="189"/>
      <c r="M166" s="189"/>
      <c r="N166" s="189"/>
    </row>
    <row r="167" spans="9:14" x14ac:dyDescent="0.2">
      <c r="I167" s="189"/>
      <c r="J167" s="189"/>
      <c r="K167" s="189"/>
      <c r="L167" s="189"/>
      <c r="M167" s="189"/>
      <c r="N167" s="189"/>
    </row>
    <row r="168" spans="9:14" x14ac:dyDescent="0.2">
      <c r="I168" s="189"/>
      <c r="J168" s="189"/>
      <c r="K168" s="189"/>
      <c r="L168" s="189"/>
      <c r="M168" s="189"/>
      <c r="N168" s="189"/>
    </row>
    <row r="169" spans="9:14" x14ac:dyDescent="0.2">
      <c r="I169" s="189"/>
      <c r="J169" s="189"/>
      <c r="K169" s="189"/>
      <c r="L169" s="189"/>
      <c r="M169" s="189"/>
      <c r="N169" s="189"/>
    </row>
    <row r="170" spans="9:14" x14ac:dyDescent="0.2">
      <c r="I170" s="189"/>
      <c r="J170" s="189"/>
      <c r="K170" s="189"/>
      <c r="L170" s="189"/>
      <c r="M170" s="189"/>
      <c r="N170" s="189"/>
    </row>
    <row r="171" spans="9:14" x14ac:dyDescent="0.2">
      <c r="I171" s="189"/>
      <c r="J171" s="189"/>
      <c r="K171" s="189"/>
      <c r="L171" s="189"/>
      <c r="M171" s="189"/>
      <c r="N171" s="189"/>
    </row>
    <row r="172" spans="9:14" x14ac:dyDescent="0.2">
      <c r="I172" s="189"/>
      <c r="J172" s="189"/>
      <c r="K172" s="189"/>
      <c r="L172" s="189"/>
      <c r="M172" s="189"/>
      <c r="N172" s="189"/>
    </row>
    <row r="173" spans="9:14" x14ac:dyDescent="0.2">
      <c r="I173" s="189"/>
      <c r="J173" s="189"/>
      <c r="K173" s="189"/>
      <c r="L173" s="189"/>
      <c r="M173" s="189"/>
      <c r="N173" s="189"/>
    </row>
    <row r="174" spans="9:14" x14ac:dyDescent="0.2">
      <c r="I174" s="189"/>
      <c r="J174" s="189"/>
      <c r="K174" s="189"/>
      <c r="L174" s="189"/>
      <c r="M174" s="189"/>
      <c r="N174" s="189"/>
    </row>
    <row r="175" spans="9:14" x14ac:dyDescent="0.2">
      <c r="I175" s="189"/>
      <c r="J175" s="189"/>
      <c r="K175" s="189"/>
      <c r="L175" s="189"/>
      <c r="M175" s="189"/>
      <c r="N175" s="189"/>
    </row>
    <row r="176" spans="9:14" x14ac:dyDescent="0.2">
      <c r="I176" s="189"/>
      <c r="J176" s="189"/>
      <c r="K176" s="189"/>
      <c r="L176" s="189"/>
      <c r="M176" s="189"/>
      <c r="N176" s="189"/>
    </row>
    <row r="177" spans="2:14" x14ac:dyDescent="0.2">
      <c r="I177" s="189"/>
      <c r="J177" s="189"/>
      <c r="K177" s="189"/>
      <c r="L177" s="189"/>
      <c r="M177" s="189"/>
      <c r="N177" s="189"/>
    </row>
    <row r="178" spans="2:14" x14ac:dyDescent="0.2">
      <c r="I178" s="189"/>
      <c r="J178" s="189"/>
      <c r="K178" s="189"/>
      <c r="L178" s="189"/>
      <c r="M178" s="189"/>
      <c r="N178" s="189"/>
    </row>
    <row r="179" spans="2:14" x14ac:dyDescent="0.2">
      <c r="I179" s="189"/>
      <c r="J179" s="189"/>
      <c r="K179" s="189"/>
      <c r="L179" s="189"/>
      <c r="M179" s="189"/>
      <c r="N179" s="189"/>
    </row>
    <row r="180" spans="2:14" x14ac:dyDescent="0.2">
      <c r="I180" s="189"/>
      <c r="J180" s="189"/>
      <c r="K180" s="189"/>
      <c r="L180" s="189"/>
      <c r="M180" s="189"/>
      <c r="N180" s="189"/>
    </row>
    <row r="181" spans="2:14" x14ac:dyDescent="0.2">
      <c r="B181" s="10" t="s">
        <v>139</v>
      </c>
      <c r="I181" s="189"/>
      <c r="J181" s="189"/>
      <c r="K181" s="189"/>
      <c r="L181" s="189"/>
      <c r="M181" s="189"/>
      <c r="N181" s="189"/>
    </row>
    <row r="182" spans="2:14" ht="13.5" thickBot="1" x14ac:dyDescent="0.25">
      <c r="D182" s="4" t="s">
        <v>4</v>
      </c>
      <c r="I182" s="189"/>
      <c r="J182" s="189"/>
      <c r="K182" s="189"/>
      <c r="L182" s="189"/>
      <c r="M182" s="189"/>
      <c r="N182" s="189"/>
    </row>
    <row r="183" spans="2:14" ht="13.5" thickBot="1" x14ac:dyDescent="0.25">
      <c r="C183" s="5" t="s">
        <v>293</v>
      </c>
      <c r="D183" s="64">
        <v>1.9581000160159856</v>
      </c>
      <c r="E183" t="s">
        <v>63</v>
      </c>
      <c r="I183" s="189"/>
      <c r="J183" s="189"/>
      <c r="K183" s="189"/>
      <c r="L183" s="189"/>
      <c r="M183" s="189"/>
      <c r="N183" s="189"/>
    </row>
    <row r="184" spans="2:14" x14ac:dyDescent="0.2">
      <c r="C184" s="9"/>
      <c r="D184" s="4" t="s">
        <v>14</v>
      </c>
      <c r="I184" s="189"/>
      <c r="J184" s="189"/>
      <c r="K184" s="189"/>
      <c r="L184" s="189"/>
      <c r="M184" s="211"/>
      <c r="N184" s="189"/>
    </row>
    <row r="185" spans="2:14" ht="13.5" thickBot="1" x14ac:dyDescent="0.25">
      <c r="C185" s="5" t="s">
        <v>83</v>
      </c>
      <c r="D185" s="35" t="s">
        <v>81</v>
      </c>
      <c r="I185" s="189"/>
      <c r="J185" s="189"/>
      <c r="K185" s="189"/>
      <c r="L185" s="189"/>
      <c r="M185" s="211"/>
      <c r="N185" s="189"/>
    </row>
    <row r="186" spans="2:14" ht="13.5" thickBot="1" x14ac:dyDescent="0.25">
      <c r="C186" s="5" t="s">
        <v>82</v>
      </c>
      <c r="D186" s="269">
        <f>1 - 2*( 1- NORMSDIST(D183) )</f>
        <v>0.9497817221095195</v>
      </c>
      <c r="I186" s="189"/>
      <c r="J186" s="189"/>
      <c r="K186" s="189"/>
      <c r="L186" s="189"/>
      <c r="M186" s="211"/>
      <c r="N186" s="189"/>
    </row>
    <row r="187" spans="2:14" x14ac:dyDescent="0.2">
      <c r="I187" s="189"/>
      <c r="J187" s="189"/>
      <c r="K187" s="189"/>
      <c r="L187" s="189"/>
      <c r="M187" s="211"/>
      <c r="N187" s="189"/>
    </row>
    <row r="188" spans="2:14" x14ac:dyDescent="0.2">
      <c r="I188" s="189"/>
      <c r="J188" s="189"/>
      <c r="K188" s="189"/>
      <c r="L188" s="189"/>
      <c r="M188" s="211"/>
      <c r="N188" s="189"/>
    </row>
    <row r="189" spans="2:14" x14ac:dyDescent="0.2">
      <c r="I189" s="189"/>
      <c r="J189" s="189"/>
      <c r="K189" s="189"/>
      <c r="L189" s="189"/>
      <c r="M189" s="211"/>
      <c r="N189" s="189"/>
    </row>
    <row r="190" spans="2:14" x14ac:dyDescent="0.2">
      <c r="I190" s="189"/>
      <c r="J190" s="189"/>
      <c r="K190" s="189"/>
      <c r="L190" s="189"/>
      <c r="M190" s="211"/>
      <c r="N190" s="189"/>
    </row>
    <row r="191" spans="2:14" x14ac:dyDescent="0.2">
      <c r="I191" s="189"/>
      <c r="J191" s="189"/>
      <c r="K191" s="189"/>
      <c r="L191" s="189"/>
      <c r="M191" s="211"/>
      <c r="N191" s="189"/>
    </row>
    <row r="192" spans="2:14" ht="13.5" thickBot="1" x14ac:dyDescent="0.25">
      <c r="D192" s="4" t="s">
        <v>4</v>
      </c>
      <c r="E192" t="s">
        <v>27</v>
      </c>
      <c r="I192" s="189"/>
      <c r="J192" s="189"/>
      <c r="K192" s="189"/>
      <c r="L192" s="189"/>
      <c r="M192" s="211"/>
      <c r="N192" s="189"/>
    </row>
    <row r="193" spans="3:14" x14ac:dyDescent="0.2">
      <c r="C193" s="9" t="s">
        <v>44</v>
      </c>
      <c r="D193" s="289">
        <v>4.5</v>
      </c>
      <c r="G193" s="59"/>
      <c r="H193" s="168"/>
      <c r="I193" s="291"/>
      <c r="J193" s="190"/>
      <c r="K193" s="189"/>
      <c r="L193" s="189"/>
      <c r="M193" s="211"/>
      <c r="N193" s="189"/>
    </row>
    <row r="194" spans="3:14" x14ac:dyDescent="0.2">
      <c r="C194" s="9" t="s">
        <v>45</v>
      </c>
      <c r="D194" s="70">
        <v>60</v>
      </c>
      <c r="G194" s="59"/>
      <c r="H194" s="168"/>
      <c r="I194" s="291"/>
      <c r="J194" s="190"/>
      <c r="K194" s="189"/>
      <c r="L194" s="189"/>
      <c r="M194" s="211"/>
      <c r="N194" s="189"/>
    </row>
    <row r="195" spans="3:14" x14ac:dyDescent="0.2">
      <c r="C195" s="9" t="s">
        <v>37</v>
      </c>
      <c r="D195" s="70">
        <v>20</v>
      </c>
      <c r="G195" s="59"/>
      <c r="H195" s="168"/>
      <c r="I195" s="291"/>
      <c r="J195" s="190"/>
      <c r="K195" s="189"/>
      <c r="L195" s="189"/>
      <c r="M195" s="211"/>
      <c r="N195" s="189"/>
    </row>
    <row r="196" spans="3:14" ht="13.5" thickBot="1" x14ac:dyDescent="0.25">
      <c r="C196" s="9" t="s">
        <v>50</v>
      </c>
      <c r="D196" s="290">
        <v>0.95</v>
      </c>
      <c r="G196" s="59"/>
      <c r="H196" s="168"/>
      <c r="I196" s="291"/>
      <c r="J196" s="190"/>
      <c r="K196" s="189"/>
      <c r="L196" s="189"/>
      <c r="M196" s="211"/>
      <c r="N196" s="189"/>
    </row>
    <row r="197" spans="3:14" ht="13.5" thickBot="1" x14ac:dyDescent="0.25">
      <c r="C197" s="5" t="s">
        <v>263</v>
      </c>
      <c r="D197" s="33">
        <v>1.956</v>
      </c>
      <c r="G197" s="59"/>
      <c r="H197" s="59"/>
      <c r="I197" s="190"/>
      <c r="J197" s="190"/>
      <c r="K197" s="189"/>
      <c r="L197" s="189"/>
      <c r="M197" s="211"/>
      <c r="N197" s="189"/>
    </row>
    <row r="198" spans="3:14" x14ac:dyDescent="0.2">
      <c r="C198" s="9"/>
      <c r="D198" s="4" t="s">
        <v>14</v>
      </c>
      <c r="F198" s="32"/>
      <c r="G198" s="59"/>
      <c r="H198" s="59"/>
      <c r="I198" s="190"/>
      <c r="J198" s="190"/>
      <c r="K198" s="189"/>
      <c r="L198" s="189"/>
      <c r="M198" s="211"/>
      <c r="N198" s="189"/>
    </row>
    <row r="199" spans="3:14" x14ac:dyDescent="0.2">
      <c r="C199" s="5" t="s">
        <v>47</v>
      </c>
      <c r="D199" s="15" t="s">
        <v>46</v>
      </c>
      <c r="G199" s="59"/>
      <c r="H199" s="59"/>
      <c r="I199" s="291"/>
      <c r="J199" s="190"/>
      <c r="K199" s="189"/>
      <c r="L199" s="189"/>
      <c r="M199" s="211"/>
      <c r="N199" s="189"/>
    </row>
    <row r="200" spans="3:14" ht="13.5" thickBot="1" x14ac:dyDescent="0.25">
      <c r="C200" s="47" t="s">
        <v>19</v>
      </c>
      <c r="D200" s="48">
        <f>D193/D194^0.5</f>
        <v>0.58094750193111255</v>
      </c>
      <c r="G200" s="59"/>
      <c r="H200" s="59"/>
      <c r="I200" s="291"/>
      <c r="J200" s="190"/>
      <c r="K200" s="189"/>
      <c r="L200" s="189"/>
      <c r="M200" s="211"/>
      <c r="N200" s="189"/>
    </row>
    <row r="201" spans="3:14" ht="13.5" thickBot="1" x14ac:dyDescent="0.25">
      <c r="C201" s="9" t="s">
        <v>50</v>
      </c>
      <c r="D201" s="295">
        <f>D196</f>
        <v>0.95</v>
      </c>
      <c r="G201" s="59"/>
      <c r="H201" s="59"/>
      <c r="I201" s="291"/>
      <c r="J201" s="190"/>
      <c r="K201" s="189"/>
      <c r="L201" s="189"/>
      <c r="M201" s="211"/>
      <c r="N201" s="189"/>
    </row>
    <row r="202" spans="3:14" ht="13.5" thickBot="1" x14ac:dyDescent="0.25">
      <c r="C202" s="9" t="s">
        <v>294</v>
      </c>
      <c r="D202" s="296">
        <f>(1-D201)/2</f>
        <v>2.5000000000000022E-2</v>
      </c>
      <c r="G202" s="59"/>
      <c r="H202" s="59"/>
      <c r="I202" s="291"/>
      <c r="J202" s="190"/>
      <c r="K202" s="189"/>
      <c r="L202" s="189"/>
      <c r="M202" s="211"/>
      <c r="N202" s="189"/>
    </row>
    <row r="203" spans="3:14" x14ac:dyDescent="0.2">
      <c r="I203" s="189"/>
      <c r="J203" s="189"/>
      <c r="K203" s="189"/>
      <c r="L203" s="189"/>
      <c r="M203" s="211"/>
      <c r="N203" s="189"/>
    </row>
    <row r="204" spans="3:14" x14ac:dyDescent="0.2">
      <c r="I204" s="189"/>
      <c r="J204" s="291"/>
      <c r="K204" s="189"/>
      <c r="L204" s="189"/>
      <c r="M204" s="189"/>
      <c r="N204" s="189"/>
    </row>
    <row r="205" spans="3:14" x14ac:dyDescent="0.2">
      <c r="I205" s="189"/>
      <c r="J205" s="291"/>
      <c r="K205" s="189"/>
      <c r="L205" s="189"/>
      <c r="M205" s="189"/>
      <c r="N205" s="189"/>
    </row>
    <row r="206" spans="3:14" x14ac:dyDescent="0.2">
      <c r="I206" s="189"/>
      <c r="J206" s="291"/>
      <c r="K206" s="189"/>
      <c r="L206" s="189"/>
      <c r="M206" s="189"/>
      <c r="N206" s="189"/>
    </row>
    <row r="207" spans="3:14" x14ac:dyDescent="0.2">
      <c r="I207" s="189"/>
      <c r="J207" s="291"/>
      <c r="K207" s="189"/>
      <c r="L207" s="189"/>
      <c r="M207" s="189"/>
      <c r="N207" s="189"/>
    </row>
    <row r="208" spans="3:14" x14ac:dyDescent="0.2">
      <c r="I208" s="189"/>
      <c r="J208" s="189"/>
      <c r="K208" s="189"/>
      <c r="L208" s="189"/>
      <c r="M208" s="189"/>
      <c r="N208" s="189"/>
    </row>
    <row r="209" spans="2:14" x14ac:dyDescent="0.2">
      <c r="I209" s="189"/>
      <c r="J209" s="189"/>
      <c r="K209" s="189"/>
      <c r="L209" s="189"/>
      <c r="M209" s="189"/>
      <c r="N209" s="189"/>
    </row>
    <row r="210" spans="2:14" x14ac:dyDescent="0.2">
      <c r="I210" s="189"/>
      <c r="J210" s="189"/>
      <c r="K210" s="189"/>
      <c r="L210" s="189"/>
      <c r="M210" s="189"/>
      <c r="N210" s="189"/>
    </row>
    <row r="211" spans="2:14" x14ac:dyDescent="0.2">
      <c r="I211" s="189"/>
      <c r="J211" s="189"/>
      <c r="K211" s="189"/>
      <c r="L211" s="189"/>
      <c r="M211" s="189"/>
      <c r="N211" s="189"/>
    </row>
    <row r="212" spans="2:14" ht="13.5" thickBot="1" x14ac:dyDescent="0.25">
      <c r="C212" s="9" t="s">
        <v>53</v>
      </c>
      <c r="D212" s="14" t="s">
        <v>52</v>
      </c>
      <c r="I212" s="302"/>
      <c r="J212" s="189"/>
      <c r="K212" s="189"/>
      <c r="L212" s="189"/>
      <c r="M212" s="189"/>
      <c r="N212" s="189"/>
    </row>
    <row r="213" spans="2:14" ht="13.5" thickBot="1" x14ac:dyDescent="0.25">
      <c r="D213" s="297">
        <f>1 -NORMSDIST( D197 )</f>
        <v>2.5232577051955363E-2</v>
      </c>
      <c r="I213" s="189"/>
      <c r="J213" s="189"/>
      <c r="K213" s="189"/>
      <c r="L213" s="189"/>
      <c r="M213" s="189"/>
      <c r="N213" s="189"/>
    </row>
    <row r="214" spans="2:14" x14ac:dyDescent="0.2">
      <c r="I214" s="189"/>
      <c r="J214" s="189"/>
      <c r="K214" s="189"/>
      <c r="L214" s="189"/>
      <c r="M214" s="189"/>
      <c r="N214" s="189"/>
    </row>
    <row r="215" spans="2:14" x14ac:dyDescent="0.2">
      <c r="C215" s="5" t="s">
        <v>264</v>
      </c>
      <c r="D215" s="11">
        <f>D195-(D197*D200)</f>
        <v>18.863666686222743</v>
      </c>
      <c r="I215" s="189"/>
      <c r="J215" s="189"/>
      <c r="K215" s="189"/>
      <c r="L215" s="189"/>
      <c r="M215" s="189"/>
      <c r="N215" s="189"/>
    </row>
    <row r="216" spans="2:14" x14ac:dyDescent="0.2">
      <c r="C216" s="2"/>
      <c r="D216" s="15"/>
      <c r="I216" s="189"/>
      <c r="J216" s="189"/>
      <c r="K216" s="189"/>
      <c r="L216" s="189"/>
      <c r="M216" s="189"/>
      <c r="N216" s="189"/>
    </row>
    <row r="217" spans="2:14" x14ac:dyDescent="0.2">
      <c r="C217" s="5" t="s">
        <v>265</v>
      </c>
      <c r="D217" s="11">
        <f>D195 + (D197* D200)</f>
        <v>21.136333313777257</v>
      </c>
      <c r="I217" s="189"/>
      <c r="J217" s="189"/>
      <c r="K217" s="189"/>
      <c r="L217" s="189"/>
      <c r="M217" s="189"/>
      <c r="N217" s="189"/>
    </row>
    <row r="218" spans="2:14" x14ac:dyDescent="0.2">
      <c r="I218" s="189"/>
      <c r="J218" s="189"/>
      <c r="K218" s="189"/>
      <c r="L218" s="189"/>
      <c r="M218" s="189"/>
      <c r="N218" s="189"/>
    </row>
    <row r="219" spans="2:14" x14ac:dyDescent="0.2">
      <c r="B219" s="2" t="s">
        <v>54</v>
      </c>
      <c r="I219" s="189"/>
      <c r="J219" s="189"/>
      <c r="K219" s="189"/>
      <c r="L219" s="189"/>
      <c r="M219" s="189"/>
      <c r="N219" s="189"/>
    </row>
    <row r="220" spans="2:14" x14ac:dyDescent="0.2">
      <c r="I220" s="189"/>
      <c r="J220" s="189"/>
      <c r="K220" s="189"/>
      <c r="L220" s="189"/>
      <c r="M220" s="189"/>
      <c r="N220" s="189"/>
    </row>
    <row r="221" spans="2:14" x14ac:dyDescent="0.2">
      <c r="I221" s="189"/>
      <c r="J221" s="189"/>
      <c r="K221" s="189"/>
      <c r="L221" s="189"/>
      <c r="M221" s="189"/>
      <c r="N221" s="189"/>
    </row>
    <row r="222" spans="2:14" x14ac:dyDescent="0.2">
      <c r="I222" s="189"/>
      <c r="J222" s="189"/>
      <c r="K222" s="189"/>
      <c r="L222" s="189"/>
      <c r="M222" s="189"/>
      <c r="N222" s="189"/>
    </row>
    <row r="223" spans="2:14" x14ac:dyDescent="0.2">
      <c r="I223" s="189"/>
      <c r="J223" s="189"/>
      <c r="K223" s="189"/>
      <c r="L223" s="189"/>
      <c r="M223" s="189"/>
      <c r="N223" s="189"/>
    </row>
    <row r="224" spans="2:14" x14ac:dyDescent="0.2">
      <c r="I224" s="189"/>
      <c r="J224" s="189"/>
      <c r="K224" s="189"/>
      <c r="L224" s="189"/>
      <c r="M224" s="189"/>
      <c r="N224" s="189"/>
    </row>
    <row r="225" spans="3:14" x14ac:dyDescent="0.2">
      <c r="I225" s="189"/>
      <c r="J225" s="189"/>
      <c r="K225" s="189"/>
      <c r="L225" s="189"/>
      <c r="M225" s="189"/>
      <c r="N225" s="189"/>
    </row>
    <row r="226" spans="3:14" x14ac:dyDescent="0.2">
      <c r="I226" s="189"/>
      <c r="J226" s="189"/>
      <c r="K226" s="189"/>
      <c r="L226" s="189"/>
      <c r="M226" s="189"/>
      <c r="N226" s="189"/>
    </row>
    <row r="227" spans="3:14" x14ac:dyDescent="0.2">
      <c r="I227" s="189"/>
      <c r="J227" s="189"/>
      <c r="K227" s="189"/>
      <c r="L227" s="189"/>
      <c r="M227" s="189"/>
      <c r="N227" s="189"/>
    </row>
    <row r="228" spans="3:14" ht="13.5" thickBot="1" x14ac:dyDescent="0.25">
      <c r="D228" s="4" t="s">
        <v>4</v>
      </c>
      <c r="E228" t="s">
        <v>27</v>
      </c>
      <c r="I228" s="189"/>
      <c r="J228" s="189"/>
      <c r="K228" s="189"/>
      <c r="L228" s="189"/>
      <c r="M228" s="189"/>
      <c r="N228" s="189"/>
    </row>
    <row r="229" spans="3:14" x14ac:dyDescent="0.2">
      <c r="C229" s="9" t="s">
        <v>44</v>
      </c>
      <c r="D229" s="305">
        <v>5</v>
      </c>
      <c r="I229" s="189"/>
      <c r="J229" s="189"/>
      <c r="K229" s="189"/>
      <c r="L229" s="189"/>
      <c r="M229" s="189"/>
      <c r="N229" s="189"/>
    </row>
    <row r="230" spans="3:14" x14ac:dyDescent="0.2">
      <c r="C230" s="9" t="s">
        <v>45</v>
      </c>
      <c r="D230" s="306">
        <v>70</v>
      </c>
      <c r="I230" s="189"/>
      <c r="J230" s="189"/>
      <c r="K230" s="189"/>
      <c r="L230" s="189"/>
      <c r="M230" s="189"/>
      <c r="N230" s="189"/>
    </row>
    <row r="231" spans="3:14" x14ac:dyDescent="0.2">
      <c r="C231" s="9" t="s">
        <v>37</v>
      </c>
      <c r="D231" s="306">
        <v>30</v>
      </c>
      <c r="I231" s="189"/>
      <c r="J231" s="189"/>
      <c r="K231" s="189"/>
      <c r="L231" s="189"/>
      <c r="M231" s="189"/>
      <c r="N231" s="189"/>
    </row>
    <row r="232" spans="3:14" ht="13.5" thickBot="1" x14ac:dyDescent="0.25">
      <c r="C232" s="9" t="s">
        <v>50</v>
      </c>
      <c r="D232" s="307">
        <v>0.95</v>
      </c>
      <c r="I232" s="189"/>
      <c r="J232" s="189"/>
      <c r="K232" s="189"/>
      <c r="L232" s="189"/>
      <c r="M232" s="189"/>
      <c r="N232" s="189"/>
    </row>
    <row r="233" spans="3:14" ht="13.5" thickBot="1" x14ac:dyDescent="0.25">
      <c r="C233" s="9" t="s">
        <v>263</v>
      </c>
      <c r="D233" s="33">
        <v>1.956</v>
      </c>
      <c r="I233" s="189"/>
      <c r="J233" s="189"/>
      <c r="K233" s="189"/>
      <c r="L233" s="189"/>
      <c r="M233" s="189"/>
      <c r="N233" s="189"/>
    </row>
    <row r="234" spans="3:14" x14ac:dyDescent="0.2">
      <c r="C234" s="9"/>
      <c r="D234" s="4" t="s">
        <v>14</v>
      </c>
      <c r="I234" s="189"/>
      <c r="J234" s="189"/>
      <c r="K234" s="189"/>
      <c r="L234" s="189"/>
      <c r="M234" s="189"/>
      <c r="N234" s="189"/>
    </row>
    <row r="235" spans="3:14" x14ac:dyDescent="0.2">
      <c r="C235" s="9" t="s">
        <v>47</v>
      </c>
      <c r="D235" s="19" t="s">
        <v>46</v>
      </c>
      <c r="I235" s="189"/>
      <c r="J235" s="189"/>
      <c r="K235" s="189"/>
      <c r="L235" s="189"/>
      <c r="M235" s="189"/>
      <c r="N235" s="189"/>
    </row>
    <row r="236" spans="3:14" ht="13.5" thickBot="1" x14ac:dyDescent="0.25">
      <c r="C236" s="16" t="s">
        <v>19</v>
      </c>
      <c r="D236" s="31">
        <f>D229/D230^0.5</f>
        <v>0.59761430466719678</v>
      </c>
      <c r="I236" s="189"/>
      <c r="J236" s="189"/>
      <c r="K236" s="189"/>
      <c r="L236" s="189"/>
      <c r="M236" s="189"/>
      <c r="N236" s="189"/>
    </row>
    <row r="237" spans="3:14" ht="13.5" thickBot="1" x14ac:dyDescent="0.25">
      <c r="C237" s="9" t="s">
        <v>51</v>
      </c>
      <c r="D237" s="298">
        <f>D232</f>
        <v>0.95</v>
      </c>
      <c r="I237" s="189"/>
      <c r="J237" s="189"/>
      <c r="K237" s="189"/>
      <c r="L237" s="189"/>
      <c r="M237" s="189"/>
      <c r="N237" s="189"/>
    </row>
    <row r="238" spans="3:14" ht="13.5" thickBot="1" x14ac:dyDescent="0.25">
      <c r="C238" s="9" t="s">
        <v>294</v>
      </c>
      <c r="D238" s="299">
        <f>(1-D237)/2</f>
        <v>2.5000000000000022E-2</v>
      </c>
      <c r="I238" s="189"/>
      <c r="J238" s="189"/>
      <c r="K238" s="189"/>
      <c r="L238" s="189"/>
      <c r="M238" s="189"/>
      <c r="N238" s="189"/>
    </row>
    <row r="239" spans="3:14" x14ac:dyDescent="0.2">
      <c r="I239" s="189"/>
      <c r="J239" s="189"/>
      <c r="K239" s="189"/>
      <c r="L239" s="189"/>
      <c r="M239" s="189"/>
      <c r="N239" s="189"/>
    </row>
    <row r="240" spans="3:14" x14ac:dyDescent="0.2">
      <c r="I240" s="189"/>
      <c r="J240" s="189"/>
      <c r="K240" s="189"/>
      <c r="L240" s="189"/>
      <c r="M240" s="189"/>
      <c r="N240" s="189"/>
    </row>
    <row r="241" spans="2:14" x14ac:dyDescent="0.2">
      <c r="I241" s="189"/>
      <c r="J241" s="189"/>
      <c r="K241" s="189"/>
      <c r="L241" s="189"/>
      <c r="M241" s="189"/>
      <c r="N241" s="189"/>
    </row>
    <row r="242" spans="2:14" x14ac:dyDescent="0.2">
      <c r="I242" s="189"/>
      <c r="J242" s="189"/>
      <c r="K242" s="189"/>
      <c r="L242" s="189"/>
      <c r="M242" s="189"/>
      <c r="N242" s="189"/>
    </row>
    <row r="243" spans="2:14" x14ac:dyDescent="0.2">
      <c r="I243" s="189"/>
      <c r="J243" s="189"/>
      <c r="K243" s="189"/>
      <c r="L243" s="189"/>
      <c r="M243" s="189"/>
      <c r="N243" s="189"/>
    </row>
    <row r="244" spans="2:14" x14ac:dyDescent="0.2">
      <c r="I244" s="189"/>
      <c r="J244" s="189"/>
      <c r="K244" s="189"/>
      <c r="L244" s="189"/>
      <c r="M244" s="189"/>
      <c r="N244" s="189"/>
    </row>
    <row r="245" spans="2:14" ht="13.5" thickBot="1" x14ac:dyDescent="0.25">
      <c r="C245" s="9" t="s">
        <v>53</v>
      </c>
      <c r="D245" s="14" t="s">
        <v>52</v>
      </c>
      <c r="I245" s="189"/>
      <c r="J245" s="189"/>
      <c r="K245" s="189"/>
      <c r="L245" s="189"/>
      <c r="M245" s="189"/>
      <c r="N245" s="189"/>
    </row>
    <row r="246" spans="2:14" ht="13.5" thickBot="1" x14ac:dyDescent="0.25">
      <c r="D246" s="300">
        <f>1 -NORMSDIST( D233 )</f>
        <v>2.5232577051955363E-2</v>
      </c>
      <c r="I246" s="189"/>
      <c r="J246" s="189"/>
      <c r="K246" s="189"/>
      <c r="L246" s="189"/>
      <c r="M246" s="189"/>
      <c r="N246" s="189"/>
    </row>
    <row r="247" spans="2:14" x14ac:dyDescent="0.2">
      <c r="I247" s="189"/>
      <c r="J247" s="189"/>
      <c r="K247" s="189"/>
      <c r="L247" s="189"/>
      <c r="M247" s="189"/>
      <c r="N247" s="189"/>
    </row>
    <row r="248" spans="2:14" x14ac:dyDescent="0.2">
      <c r="C248" s="5" t="s">
        <v>264</v>
      </c>
      <c r="D248" s="11">
        <f>D231-(D233*D236)</f>
        <v>28.831066420070965</v>
      </c>
      <c r="I248" s="189"/>
      <c r="J248" s="189"/>
      <c r="K248" s="189"/>
      <c r="L248" s="189"/>
      <c r="M248" s="189"/>
      <c r="N248" s="189"/>
    </row>
    <row r="249" spans="2:14" x14ac:dyDescent="0.2">
      <c r="C249" s="2"/>
      <c r="D249" s="15"/>
      <c r="I249" s="189"/>
      <c r="J249" s="189"/>
      <c r="K249" s="189"/>
      <c r="L249" s="189"/>
      <c r="M249" s="189"/>
      <c r="N249" s="189"/>
    </row>
    <row r="250" spans="2:14" x14ac:dyDescent="0.2">
      <c r="C250" s="5" t="s">
        <v>265</v>
      </c>
      <c r="D250" s="11">
        <f>D231 + (D233* D236)</f>
        <v>31.168933579929035</v>
      </c>
      <c r="I250" s="189"/>
      <c r="J250" s="189"/>
      <c r="K250" s="189"/>
      <c r="L250" s="189"/>
      <c r="M250" s="189"/>
      <c r="N250" s="189"/>
    </row>
    <row r="251" spans="2:14" x14ac:dyDescent="0.2">
      <c r="H251" t="s">
        <v>27</v>
      </c>
      <c r="I251" s="189"/>
      <c r="J251" s="189"/>
      <c r="K251" s="189"/>
      <c r="L251" s="189"/>
      <c r="M251" s="189"/>
      <c r="N251" s="189"/>
    </row>
    <row r="252" spans="2:14" x14ac:dyDescent="0.2">
      <c r="B252" s="2"/>
      <c r="I252" s="189"/>
      <c r="J252" s="189"/>
      <c r="K252" s="189"/>
      <c r="L252" s="189"/>
      <c r="M252" s="189"/>
      <c r="N252" s="189"/>
    </row>
    <row r="253" spans="2:14" x14ac:dyDescent="0.2">
      <c r="B253" s="5"/>
      <c r="C253" s="2"/>
      <c r="I253" s="189"/>
      <c r="J253" s="189"/>
      <c r="K253" s="189"/>
      <c r="L253" s="189"/>
      <c r="M253" s="189"/>
      <c r="N253" s="189"/>
    </row>
    <row r="254" spans="2:14" x14ac:dyDescent="0.2">
      <c r="I254" s="189"/>
      <c r="J254" s="189"/>
      <c r="K254" s="189"/>
      <c r="L254" s="189"/>
      <c r="M254" s="189"/>
      <c r="N254" s="189"/>
    </row>
    <row r="255" spans="2:14" x14ac:dyDescent="0.2">
      <c r="I255" s="189"/>
      <c r="J255" s="189"/>
      <c r="K255" s="189"/>
      <c r="L255" s="189"/>
      <c r="M255" s="189"/>
      <c r="N255" s="189"/>
    </row>
    <row r="256" spans="2:14" x14ac:dyDescent="0.2">
      <c r="I256" s="189"/>
      <c r="J256" s="189"/>
      <c r="K256" s="189"/>
      <c r="L256" s="189"/>
      <c r="M256" s="189"/>
      <c r="N256" s="189"/>
    </row>
    <row r="257" spans="2:17" x14ac:dyDescent="0.2">
      <c r="I257" s="189"/>
      <c r="J257" s="189"/>
      <c r="K257" s="189"/>
      <c r="L257" s="189"/>
      <c r="M257" s="189"/>
      <c r="N257" s="189"/>
    </row>
    <row r="258" spans="2:17" x14ac:dyDescent="0.2">
      <c r="I258" s="189"/>
      <c r="J258" s="189"/>
      <c r="K258" s="189"/>
      <c r="L258" s="189"/>
      <c r="M258" s="189"/>
      <c r="N258" s="189"/>
    </row>
    <row r="259" spans="2:17" x14ac:dyDescent="0.2">
      <c r="B259" s="10" t="s">
        <v>140</v>
      </c>
      <c r="C259" s="14"/>
      <c r="I259" s="189"/>
      <c r="J259" s="189"/>
      <c r="K259" s="189"/>
      <c r="L259" s="189"/>
      <c r="M259" s="189"/>
      <c r="N259" s="189"/>
    </row>
    <row r="260" spans="2:17" x14ac:dyDescent="0.2">
      <c r="B260" s="47"/>
      <c r="C260" s="17"/>
      <c r="I260" s="189"/>
      <c r="J260" s="189"/>
      <c r="K260" s="189"/>
      <c r="L260" s="189"/>
      <c r="M260" s="189"/>
      <c r="N260" s="189"/>
    </row>
    <row r="261" spans="2:17" x14ac:dyDescent="0.2">
      <c r="B261" s="5"/>
      <c r="C261" s="14"/>
      <c r="I261" s="189"/>
      <c r="J261" s="189"/>
      <c r="K261" s="189"/>
      <c r="L261" s="189"/>
      <c r="M261" s="189"/>
      <c r="N261" s="189"/>
      <c r="O261" s="2"/>
    </row>
    <row r="262" spans="2:17" x14ac:dyDescent="0.2">
      <c r="I262" s="189"/>
      <c r="J262" s="189"/>
      <c r="K262" s="189"/>
      <c r="L262" s="189"/>
      <c r="M262" s="189"/>
      <c r="N262" s="189"/>
    </row>
    <row r="263" spans="2:17" x14ac:dyDescent="0.2">
      <c r="I263" s="189"/>
      <c r="J263" s="189"/>
      <c r="K263" s="189"/>
      <c r="L263" s="189"/>
      <c r="M263" s="189"/>
      <c r="N263" s="189"/>
    </row>
    <row r="264" spans="2:17" x14ac:dyDescent="0.2">
      <c r="I264" s="189"/>
      <c r="J264" s="189"/>
      <c r="K264" s="189"/>
      <c r="L264" s="189"/>
      <c r="M264" s="189"/>
      <c r="N264" s="189"/>
    </row>
    <row r="265" spans="2:17" x14ac:dyDescent="0.2">
      <c r="I265" s="189"/>
      <c r="J265" s="189"/>
      <c r="K265" s="189"/>
      <c r="L265" s="189"/>
      <c r="M265" s="189"/>
      <c r="N265" s="189"/>
    </row>
    <row r="266" spans="2:17" x14ac:dyDescent="0.2">
      <c r="I266" s="189"/>
      <c r="J266" s="189"/>
      <c r="K266" s="189"/>
      <c r="L266" s="189"/>
      <c r="M266" s="189"/>
      <c r="N266" s="189"/>
    </row>
    <row r="267" spans="2:17" x14ac:dyDescent="0.2">
      <c r="I267" s="189"/>
      <c r="J267" s="189"/>
      <c r="K267" s="189"/>
      <c r="L267" s="189"/>
      <c r="M267" s="189"/>
      <c r="N267" s="189"/>
    </row>
    <row r="268" spans="2:17" x14ac:dyDescent="0.2">
      <c r="I268" s="189"/>
      <c r="J268" s="189"/>
      <c r="K268" s="189"/>
      <c r="L268" s="189"/>
      <c r="M268" s="189"/>
      <c r="N268" s="189"/>
      <c r="O268" s="59"/>
      <c r="P268" s="59"/>
      <c r="Q268" s="59"/>
    </row>
    <row r="269" spans="2:17" x14ac:dyDescent="0.2">
      <c r="I269" s="189"/>
      <c r="J269" s="189"/>
      <c r="K269" s="189"/>
      <c r="L269" s="189"/>
      <c r="M269" s="189"/>
      <c r="N269" s="189"/>
    </row>
    <row r="270" spans="2:17" x14ac:dyDescent="0.2">
      <c r="I270" s="189"/>
      <c r="J270" s="189"/>
      <c r="K270" s="189"/>
      <c r="L270" s="189"/>
      <c r="M270" s="189"/>
      <c r="N270" s="189"/>
    </row>
    <row r="271" spans="2:17" x14ac:dyDescent="0.2">
      <c r="I271" s="189"/>
      <c r="J271" s="189"/>
      <c r="K271" s="189"/>
      <c r="L271" s="189"/>
      <c r="M271" s="189"/>
      <c r="N271" s="189"/>
    </row>
    <row r="272" spans="2:17" x14ac:dyDescent="0.2">
      <c r="I272" s="189"/>
      <c r="J272" s="189"/>
      <c r="K272" s="189"/>
      <c r="L272" s="189"/>
      <c r="M272" s="189"/>
      <c r="N272" s="189"/>
    </row>
    <row r="273" spans="1:14" x14ac:dyDescent="0.2">
      <c r="I273" s="189"/>
      <c r="J273" s="189"/>
      <c r="K273" s="189"/>
      <c r="L273" s="189"/>
      <c r="M273" s="189"/>
      <c r="N273" s="189"/>
    </row>
    <row r="274" spans="1:14" x14ac:dyDescent="0.2">
      <c r="I274" s="189"/>
      <c r="J274" s="189"/>
      <c r="K274" s="189"/>
      <c r="L274" s="189"/>
      <c r="M274" s="189"/>
      <c r="N274" s="189"/>
    </row>
    <row r="275" spans="1:14" x14ac:dyDescent="0.2">
      <c r="I275" s="189"/>
      <c r="J275" s="189"/>
      <c r="K275" s="189"/>
      <c r="L275" s="189"/>
      <c r="M275" s="189"/>
      <c r="N275" s="189"/>
    </row>
    <row r="276" spans="1:14" x14ac:dyDescent="0.2">
      <c r="A276" s="10" t="s">
        <v>89</v>
      </c>
      <c r="I276" s="189"/>
      <c r="J276" s="189"/>
      <c r="K276" s="189"/>
      <c r="L276" s="189"/>
      <c r="M276" s="189"/>
      <c r="N276" s="189"/>
    </row>
    <row r="277" spans="1:14" ht="13.5" thickBot="1" x14ac:dyDescent="0.25">
      <c r="C277" s="4" t="s">
        <v>4</v>
      </c>
      <c r="I277" s="189"/>
      <c r="J277" s="189"/>
      <c r="K277" s="189"/>
      <c r="L277" s="189"/>
      <c r="M277" s="189"/>
      <c r="N277" s="189"/>
    </row>
    <row r="278" spans="1:14" x14ac:dyDescent="0.2">
      <c r="B278" s="9" t="s">
        <v>44</v>
      </c>
      <c r="C278" s="6">
        <v>2.5</v>
      </c>
      <c r="I278" s="189"/>
      <c r="J278" s="189"/>
      <c r="K278" s="189"/>
      <c r="L278" s="189"/>
      <c r="M278" s="189"/>
      <c r="N278" s="189"/>
    </row>
    <row r="279" spans="1:14" ht="13.5" thickBot="1" x14ac:dyDescent="0.25">
      <c r="B279" s="9" t="s">
        <v>88</v>
      </c>
      <c r="C279" s="8">
        <v>8</v>
      </c>
      <c r="I279" s="189"/>
      <c r="J279" s="189"/>
      <c r="K279" s="189"/>
      <c r="L279" s="189"/>
      <c r="M279" s="189"/>
      <c r="N279" s="189"/>
    </row>
    <row r="280" spans="1:14" x14ac:dyDescent="0.2">
      <c r="B280" s="9"/>
      <c r="C280" s="4" t="s">
        <v>14</v>
      </c>
      <c r="I280" s="189"/>
      <c r="J280" s="189"/>
      <c r="K280" s="189"/>
      <c r="L280" s="189"/>
      <c r="M280" s="189"/>
      <c r="N280" s="189"/>
    </row>
    <row r="281" spans="1:14" x14ac:dyDescent="0.2">
      <c r="B281" s="9" t="s">
        <v>47</v>
      </c>
      <c r="C281" s="19" t="s">
        <v>46</v>
      </c>
      <c r="I281" s="189"/>
      <c r="J281" s="189"/>
      <c r="K281" s="189"/>
      <c r="L281" s="189"/>
      <c r="M281" s="189"/>
      <c r="N281" s="189"/>
    </row>
    <row r="282" spans="1:14" x14ac:dyDescent="0.2">
      <c r="B282" s="47" t="s">
        <v>19</v>
      </c>
      <c r="C282" s="11">
        <f>C278 / C279^0.5</f>
        <v>0.88388347648318433</v>
      </c>
      <c r="I282" s="189"/>
      <c r="J282" s="189"/>
      <c r="K282" s="189"/>
      <c r="L282" s="189"/>
      <c r="M282" s="189"/>
      <c r="N282" s="189"/>
    </row>
    <row r="283" spans="1:14" x14ac:dyDescent="0.2">
      <c r="I283" s="189"/>
      <c r="J283" s="189"/>
      <c r="K283" s="189"/>
      <c r="L283" s="189"/>
      <c r="M283" s="189"/>
      <c r="N283" s="189"/>
    </row>
    <row r="284" spans="1:14" x14ac:dyDescent="0.2">
      <c r="I284" s="189"/>
      <c r="J284" s="189"/>
      <c r="K284" s="189"/>
      <c r="L284" s="189"/>
      <c r="M284" s="189"/>
      <c r="N284" s="189"/>
    </row>
    <row r="285" spans="1:14" x14ac:dyDescent="0.2">
      <c r="I285" s="189"/>
      <c r="J285" s="189"/>
      <c r="K285" s="189"/>
      <c r="L285" s="189"/>
      <c r="M285" s="189"/>
      <c r="N285" s="189"/>
    </row>
    <row r="286" spans="1:14" x14ac:dyDescent="0.2">
      <c r="I286" s="189"/>
      <c r="J286" s="189"/>
      <c r="K286" s="189"/>
      <c r="L286" s="189"/>
      <c r="M286" s="189"/>
      <c r="N286" s="189"/>
    </row>
    <row r="287" spans="1:14" x14ac:dyDescent="0.2">
      <c r="I287" s="189"/>
      <c r="J287" s="189"/>
      <c r="K287" s="189"/>
      <c r="L287" s="189"/>
      <c r="M287" s="189"/>
      <c r="N287" s="189"/>
    </row>
    <row r="288" spans="1:14" x14ac:dyDescent="0.2">
      <c r="I288" s="189"/>
      <c r="J288" s="189"/>
      <c r="K288" s="189"/>
      <c r="L288" s="189"/>
      <c r="M288" s="189"/>
      <c r="N288" s="189"/>
    </row>
    <row r="289" spans="8:14" x14ac:dyDescent="0.2">
      <c r="I289" s="189"/>
      <c r="J289" s="189"/>
      <c r="K289" s="189"/>
      <c r="L289" s="189"/>
      <c r="M289" s="189"/>
      <c r="N289" s="189"/>
    </row>
    <row r="290" spans="8:14" x14ac:dyDescent="0.2">
      <c r="I290" s="189"/>
      <c r="J290" s="189"/>
      <c r="K290" s="189"/>
      <c r="L290" s="189"/>
      <c r="M290" s="189"/>
      <c r="N290" s="189"/>
    </row>
    <row r="291" spans="8:14" x14ac:dyDescent="0.2">
      <c r="I291" s="189"/>
      <c r="J291" s="189"/>
      <c r="K291" s="189"/>
      <c r="L291" s="189"/>
      <c r="M291" s="189"/>
      <c r="N291" s="189"/>
    </row>
    <row r="292" spans="8:14" x14ac:dyDescent="0.2">
      <c r="I292" s="189"/>
      <c r="J292" s="189"/>
      <c r="K292" s="189"/>
      <c r="L292" s="189"/>
      <c r="M292" s="189"/>
      <c r="N292" s="189"/>
    </row>
    <row r="293" spans="8:14" x14ac:dyDescent="0.2">
      <c r="I293" s="189"/>
      <c r="J293" s="189"/>
      <c r="K293" s="189"/>
      <c r="L293" s="189"/>
      <c r="M293" s="189"/>
      <c r="N293" s="189"/>
    </row>
    <row r="294" spans="8:14" x14ac:dyDescent="0.2">
      <c r="I294" s="189"/>
      <c r="J294" s="189"/>
      <c r="K294" s="189"/>
      <c r="L294" s="189"/>
      <c r="M294" s="189"/>
      <c r="N294" s="189"/>
    </row>
    <row r="295" spans="8:14" x14ac:dyDescent="0.2">
      <c r="I295" s="189"/>
      <c r="J295" s="189"/>
      <c r="K295" s="189"/>
      <c r="L295" s="189"/>
      <c r="M295" s="189"/>
      <c r="N295" s="189"/>
    </row>
    <row r="296" spans="8:14" x14ac:dyDescent="0.2">
      <c r="H296" s="5"/>
      <c r="I296" s="215"/>
      <c r="J296" s="189"/>
      <c r="K296" s="189"/>
      <c r="L296" s="189"/>
      <c r="M296" s="189"/>
      <c r="N296" s="189"/>
    </row>
    <row r="297" spans="8:14" x14ac:dyDescent="0.2">
      <c r="H297" s="9"/>
      <c r="I297" s="51"/>
      <c r="J297" s="189"/>
      <c r="K297" s="189"/>
      <c r="L297" s="189"/>
      <c r="M297" s="189"/>
      <c r="N297" s="189"/>
    </row>
    <row r="298" spans="8:14" x14ac:dyDescent="0.2">
      <c r="H298" s="5"/>
      <c r="I298" s="215"/>
      <c r="J298" s="189"/>
      <c r="K298" s="189"/>
      <c r="L298" s="189"/>
      <c r="M298" s="189"/>
      <c r="N298" s="189"/>
    </row>
    <row r="299" spans="8:14" x14ac:dyDescent="0.2">
      <c r="H299" s="5"/>
      <c r="I299" s="189"/>
      <c r="J299" s="189"/>
      <c r="K299" s="189"/>
      <c r="L299" s="189"/>
      <c r="M299" s="189"/>
      <c r="N299" s="189"/>
    </row>
    <row r="300" spans="8:14" x14ac:dyDescent="0.2">
      <c r="I300" s="216"/>
      <c r="J300" s="189"/>
      <c r="K300" s="189"/>
      <c r="L300" s="189"/>
      <c r="M300" s="189"/>
      <c r="N300" s="189"/>
    </row>
    <row r="301" spans="8:14" x14ac:dyDescent="0.2">
      <c r="I301" s="189"/>
      <c r="J301" s="189"/>
      <c r="K301" s="189"/>
      <c r="L301" s="189"/>
      <c r="M301" s="189"/>
      <c r="N301" s="189"/>
    </row>
    <row r="302" spans="8:14" x14ac:dyDescent="0.2">
      <c r="I302" s="189"/>
      <c r="J302" s="189"/>
      <c r="K302" s="189"/>
      <c r="L302" s="189"/>
      <c r="M302" s="189"/>
      <c r="N302" s="189"/>
    </row>
    <row r="303" spans="8:14" x14ac:dyDescent="0.2">
      <c r="I303" s="189"/>
      <c r="J303" s="189"/>
      <c r="K303" s="189"/>
      <c r="L303" s="189"/>
      <c r="M303" s="189"/>
      <c r="N303" s="189"/>
    </row>
    <row r="304" spans="8:14" x14ac:dyDescent="0.2">
      <c r="I304" s="189"/>
      <c r="J304" s="189"/>
      <c r="K304" s="189"/>
      <c r="L304" s="189"/>
      <c r="M304" s="189"/>
      <c r="N304" s="189"/>
    </row>
    <row r="305" spans="2:21" x14ac:dyDescent="0.2">
      <c r="I305" s="189"/>
      <c r="J305" s="189"/>
      <c r="K305" s="189"/>
      <c r="L305" s="189"/>
      <c r="M305" s="189"/>
      <c r="N305" s="189"/>
    </row>
    <row r="306" spans="2:21" x14ac:dyDescent="0.2">
      <c r="G306" s="4"/>
      <c r="I306" s="189"/>
      <c r="J306" s="189"/>
      <c r="K306" s="189"/>
      <c r="L306" s="189"/>
      <c r="M306" s="189"/>
      <c r="N306" s="189"/>
    </row>
    <row r="307" spans="2:21" x14ac:dyDescent="0.2">
      <c r="I307" s="189"/>
      <c r="J307" s="189"/>
      <c r="K307" s="189"/>
      <c r="L307" s="189"/>
      <c r="M307" s="189"/>
      <c r="N307" s="189"/>
    </row>
    <row r="308" spans="2:21" x14ac:dyDescent="0.2">
      <c r="I308" s="189"/>
      <c r="J308" s="189"/>
      <c r="K308" s="189"/>
      <c r="L308" s="189"/>
      <c r="M308" s="189"/>
      <c r="N308" s="189"/>
    </row>
    <row r="309" spans="2:21" x14ac:dyDescent="0.2">
      <c r="F309" s="9"/>
      <c r="G309" s="19"/>
      <c r="I309" s="189"/>
      <c r="J309" s="189"/>
      <c r="K309" s="189"/>
      <c r="L309" s="189"/>
      <c r="M309" s="189"/>
      <c r="N309" s="189"/>
    </row>
    <row r="310" spans="2:21" ht="13.5" thickBot="1" x14ac:dyDescent="0.25">
      <c r="F310" s="9"/>
      <c r="G310" s="19"/>
      <c r="I310" s="189"/>
      <c r="J310" s="189"/>
      <c r="K310" s="189"/>
      <c r="L310" s="189"/>
      <c r="M310" s="189"/>
      <c r="N310" s="189"/>
    </row>
    <row r="311" spans="2:21" ht="13.5" thickBot="1" x14ac:dyDescent="0.25">
      <c r="F311" s="9"/>
      <c r="G311" s="19"/>
      <c r="I311" s="189"/>
      <c r="J311" s="189"/>
      <c r="K311" s="189"/>
      <c r="L311" s="189"/>
      <c r="M311" s="189"/>
      <c r="N311" s="189"/>
      <c r="U311" s="53"/>
    </row>
    <row r="312" spans="2:21" ht="13.5" thickBot="1" x14ac:dyDescent="0.25">
      <c r="F312" s="9"/>
      <c r="I312" s="189"/>
      <c r="J312" s="189"/>
      <c r="K312" s="189"/>
      <c r="L312" s="189"/>
      <c r="M312" s="189"/>
      <c r="N312" s="189"/>
      <c r="U312" s="54"/>
    </row>
    <row r="313" spans="2:21" ht="13.5" thickBot="1" x14ac:dyDescent="0.25">
      <c r="I313" s="189"/>
      <c r="J313" s="189"/>
      <c r="K313" s="189"/>
      <c r="L313" s="189"/>
      <c r="M313" s="189"/>
      <c r="N313" s="189"/>
      <c r="U313" s="54"/>
    </row>
    <row r="314" spans="2:21" ht="13.5" thickBot="1" x14ac:dyDescent="0.25">
      <c r="F314" s="49"/>
      <c r="I314" s="189"/>
      <c r="J314" s="189"/>
      <c r="K314" s="189"/>
      <c r="L314" s="189"/>
      <c r="M314" s="189"/>
      <c r="N314" s="189"/>
      <c r="U314" s="54"/>
    </row>
    <row r="315" spans="2:21" ht="13.5" thickBot="1" x14ac:dyDescent="0.25">
      <c r="B315" s="10" t="s">
        <v>268</v>
      </c>
      <c r="F315" s="49"/>
      <c r="I315" s="189"/>
      <c r="J315" s="189"/>
      <c r="K315" s="189"/>
      <c r="L315" s="189"/>
      <c r="M315" s="189"/>
      <c r="N315" s="189"/>
      <c r="U315" s="54"/>
    </row>
    <row r="316" spans="2:21" ht="13.5" thickBot="1" x14ac:dyDescent="0.25">
      <c r="C316" s="4" t="s">
        <v>4</v>
      </c>
      <c r="F316" s="49"/>
      <c r="I316" s="189"/>
      <c r="J316" s="189" t="s">
        <v>27</v>
      </c>
      <c r="K316" s="189"/>
      <c r="L316" s="189"/>
      <c r="M316" s="189"/>
      <c r="N316" s="189"/>
      <c r="U316" s="54"/>
    </row>
    <row r="317" spans="2:21" ht="13.5" thickBot="1" x14ac:dyDescent="0.25">
      <c r="B317" s="49" t="s">
        <v>87</v>
      </c>
      <c r="C317" s="230">
        <v>10</v>
      </c>
      <c r="F317" s="49"/>
      <c r="I317" s="189"/>
      <c r="J317" s="189"/>
      <c r="K317" s="217" t="s">
        <v>27</v>
      </c>
      <c r="L317" s="189"/>
      <c r="M317" s="189"/>
      <c r="N317" s="189"/>
      <c r="U317" s="54"/>
    </row>
    <row r="318" spans="2:21" ht="13.5" thickBot="1" x14ac:dyDescent="0.25">
      <c r="C318" s="4" t="s">
        <v>14</v>
      </c>
      <c r="I318" s="189"/>
      <c r="J318" s="189"/>
      <c r="K318" s="189"/>
      <c r="L318" s="189"/>
      <c r="M318" s="189"/>
      <c r="N318" s="189"/>
      <c r="U318" s="54"/>
    </row>
    <row r="319" spans="2:21" ht="13.5" thickBot="1" x14ac:dyDescent="0.25">
      <c r="B319" s="49" t="s">
        <v>84</v>
      </c>
      <c r="C319" s="19" t="s">
        <v>85</v>
      </c>
      <c r="I319" s="189"/>
      <c r="J319" s="189"/>
      <c r="K319" s="189"/>
      <c r="L319" s="189"/>
      <c r="M319" s="189"/>
      <c r="N319" s="189"/>
      <c r="U319" s="54"/>
    </row>
    <row r="320" spans="2:21" ht="13.5" thickBot="1" x14ac:dyDescent="0.25">
      <c r="B320" s="49" t="s">
        <v>84</v>
      </c>
      <c r="C320" s="19">
        <f>C317 - 1</f>
        <v>9</v>
      </c>
      <c r="I320" s="189"/>
      <c r="J320" s="189"/>
      <c r="K320" s="189"/>
      <c r="L320" s="189"/>
      <c r="M320" s="189"/>
      <c r="N320" s="189"/>
      <c r="U320" s="54"/>
    </row>
    <row r="321" spans="2:21" ht="13.5" thickBot="1" x14ac:dyDescent="0.25">
      <c r="B321" s="9" t="s">
        <v>86</v>
      </c>
      <c r="C321" s="109" t="s">
        <v>302</v>
      </c>
      <c r="F321" s="49"/>
      <c r="I321" s="189"/>
      <c r="J321" s="189"/>
      <c r="K321" s="189"/>
      <c r="L321" s="189"/>
      <c r="M321" s="189"/>
      <c r="N321" s="189"/>
      <c r="U321" s="54"/>
    </row>
    <row r="322" spans="2:21" ht="13.5" thickBot="1" x14ac:dyDescent="0.25">
      <c r="B322" s="47" t="s">
        <v>19</v>
      </c>
      <c r="C322" s="201">
        <f>(C320/(C320-2))^0.5</f>
        <v>1.1338934190276817</v>
      </c>
      <c r="F322" s="49"/>
      <c r="I322" s="189"/>
      <c r="J322" s="189"/>
      <c r="K322" s="189"/>
      <c r="L322" s="189"/>
      <c r="M322" s="189"/>
      <c r="N322" s="189"/>
    </row>
    <row r="323" spans="2:21" x14ac:dyDescent="0.2">
      <c r="I323" s="189"/>
      <c r="J323" s="189"/>
      <c r="K323" s="189"/>
      <c r="L323" s="189"/>
      <c r="M323" s="189"/>
      <c r="N323" s="189"/>
    </row>
    <row r="324" spans="2:21" x14ac:dyDescent="0.2">
      <c r="I324" s="189"/>
      <c r="J324" s="189"/>
      <c r="K324" s="189"/>
      <c r="L324" s="189"/>
      <c r="M324" s="189"/>
      <c r="N324" s="189"/>
    </row>
    <row r="325" spans="2:21" x14ac:dyDescent="0.2">
      <c r="I325" s="189"/>
      <c r="J325" s="189"/>
      <c r="K325" s="189"/>
      <c r="L325" s="189"/>
      <c r="M325" s="189"/>
      <c r="N325" s="189"/>
    </row>
    <row r="326" spans="2:21" x14ac:dyDescent="0.2">
      <c r="I326" s="189"/>
      <c r="J326" s="189"/>
      <c r="K326" s="189"/>
      <c r="L326" s="189"/>
      <c r="M326" s="189"/>
      <c r="N326" s="189"/>
    </row>
    <row r="327" spans="2:21" x14ac:dyDescent="0.2">
      <c r="I327" s="189"/>
      <c r="J327" s="189"/>
      <c r="K327" s="189"/>
      <c r="L327" s="189"/>
      <c r="M327" s="189"/>
      <c r="N327" s="189"/>
    </row>
    <row r="328" spans="2:21" x14ac:dyDescent="0.2">
      <c r="I328" s="189"/>
      <c r="J328" s="189"/>
      <c r="K328" s="189"/>
      <c r="L328" s="189"/>
      <c r="M328" s="189"/>
      <c r="N328" s="189"/>
    </row>
    <row r="329" spans="2:21" x14ac:dyDescent="0.2">
      <c r="I329" s="189"/>
      <c r="J329" s="189"/>
      <c r="K329" s="189"/>
      <c r="L329" s="189"/>
      <c r="M329" s="189"/>
      <c r="N329" s="189"/>
    </row>
    <row r="330" spans="2:21" x14ac:dyDescent="0.2">
      <c r="I330" s="189"/>
      <c r="J330" s="189"/>
      <c r="K330" s="189"/>
      <c r="L330" s="189"/>
      <c r="M330" s="189"/>
      <c r="N330" s="189"/>
    </row>
    <row r="331" spans="2:21" x14ac:dyDescent="0.2">
      <c r="I331" s="189"/>
      <c r="J331" s="189"/>
      <c r="K331" s="189"/>
      <c r="L331" s="189"/>
      <c r="M331" s="189"/>
      <c r="N331" s="189"/>
    </row>
    <row r="332" spans="2:21" x14ac:dyDescent="0.2">
      <c r="I332" s="189"/>
      <c r="J332" s="189"/>
      <c r="K332" s="189"/>
      <c r="L332" s="189"/>
      <c r="M332" s="189"/>
      <c r="N332" s="189"/>
    </row>
    <row r="333" spans="2:21" x14ac:dyDescent="0.2">
      <c r="I333" s="189"/>
      <c r="J333" s="189"/>
      <c r="K333" s="189"/>
      <c r="L333" s="189"/>
      <c r="M333" s="189"/>
      <c r="N333" s="189"/>
    </row>
    <row r="334" spans="2:21" x14ac:dyDescent="0.2">
      <c r="F334" s="49"/>
      <c r="I334" s="189"/>
      <c r="J334" s="189"/>
      <c r="K334" s="189"/>
      <c r="L334" s="189"/>
      <c r="M334" s="189"/>
      <c r="N334" s="189"/>
    </row>
    <row r="335" spans="2:21" x14ac:dyDescent="0.2">
      <c r="C335" s="4"/>
      <c r="I335" s="189"/>
      <c r="J335" s="189"/>
      <c r="K335" s="189"/>
      <c r="L335" s="189"/>
      <c r="M335" s="189"/>
      <c r="N335" s="189"/>
    </row>
    <row r="336" spans="2:21" x14ac:dyDescent="0.2">
      <c r="B336" s="5"/>
      <c r="C336" s="51"/>
      <c r="F336" s="49"/>
      <c r="I336" s="189"/>
      <c r="J336" s="189"/>
      <c r="K336" s="189"/>
      <c r="L336" s="189"/>
      <c r="M336" s="189"/>
      <c r="N336" s="189"/>
    </row>
    <row r="337" spans="6:14" x14ac:dyDescent="0.2">
      <c r="F337" s="49"/>
      <c r="I337" s="189"/>
      <c r="J337" s="189"/>
      <c r="K337" s="189"/>
      <c r="L337" s="189"/>
      <c r="M337" s="189"/>
      <c r="N337" s="189"/>
    </row>
    <row r="338" spans="6:14" x14ac:dyDescent="0.2">
      <c r="F338" s="5"/>
      <c r="I338" s="189"/>
      <c r="J338" s="189"/>
      <c r="K338" s="189"/>
      <c r="L338" s="189"/>
      <c r="M338" s="189"/>
      <c r="N338" s="189"/>
    </row>
    <row r="339" spans="6:14" x14ac:dyDescent="0.2">
      <c r="F339" s="5"/>
      <c r="I339" s="189"/>
      <c r="J339" s="189"/>
      <c r="K339" s="189"/>
      <c r="L339" s="189"/>
      <c r="M339" s="189"/>
      <c r="N339" s="189"/>
    </row>
    <row r="340" spans="6:14" x14ac:dyDescent="0.2">
      <c r="I340" s="189"/>
      <c r="J340" s="189"/>
      <c r="K340" s="189"/>
      <c r="L340" s="189"/>
      <c r="M340" s="189"/>
      <c r="N340" s="189"/>
    </row>
    <row r="341" spans="6:14" x14ac:dyDescent="0.2">
      <c r="I341" s="189"/>
      <c r="J341" s="189"/>
      <c r="K341" s="189"/>
      <c r="L341" s="189"/>
      <c r="M341" s="189"/>
      <c r="N341" s="189"/>
    </row>
    <row r="342" spans="6:14" x14ac:dyDescent="0.2">
      <c r="I342" s="189"/>
      <c r="J342" s="189"/>
      <c r="K342" s="189"/>
      <c r="L342" s="189" t="s">
        <v>27</v>
      </c>
      <c r="M342" s="189"/>
      <c r="N342" s="189"/>
    </row>
    <row r="343" spans="6:14" x14ac:dyDescent="0.2">
      <c r="I343" s="189"/>
      <c r="J343" s="189"/>
      <c r="K343" s="189"/>
      <c r="L343" s="189"/>
      <c r="M343" s="189"/>
      <c r="N343" s="189"/>
    </row>
    <row r="344" spans="6:14" ht="14.25" customHeight="1" x14ac:dyDescent="0.2">
      <c r="I344" s="189"/>
      <c r="J344" s="189"/>
      <c r="K344" s="189"/>
      <c r="L344" s="189"/>
      <c r="M344" s="189"/>
      <c r="N344" s="189"/>
    </row>
    <row r="345" spans="6:14" x14ac:dyDescent="0.2">
      <c r="I345" s="189"/>
      <c r="J345" s="189"/>
      <c r="K345" s="189"/>
      <c r="L345" s="189"/>
      <c r="M345" s="189"/>
      <c r="N345" s="189"/>
    </row>
    <row r="346" spans="6:14" x14ac:dyDescent="0.2">
      <c r="I346" s="189"/>
      <c r="J346" s="189"/>
      <c r="K346" s="189"/>
      <c r="L346" s="189"/>
      <c r="M346" s="189"/>
      <c r="N346" s="189"/>
    </row>
    <row r="347" spans="6:14" x14ac:dyDescent="0.2">
      <c r="I347" s="189"/>
      <c r="J347" s="189"/>
      <c r="K347" s="189"/>
      <c r="L347" s="189"/>
      <c r="M347" s="189"/>
      <c r="N347" s="189"/>
    </row>
    <row r="348" spans="6:14" x14ac:dyDescent="0.2">
      <c r="I348" s="189"/>
      <c r="J348" s="189"/>
      <c r="K348" s="189"/>
      <c r="L348" s="189"/>
      <c r="M348" s="189"/>
      <c r="N348" s="189"/>
    </row>
    <row r="349" spans="6:14" x14ac:dyDescent="0.2">
      <c r="I349" s="189"/>
      <c r="J349" s="189"/>
      <c r="K349" s="189"/>
      <c r="L349" s="189"/>
      <c r="M349" s="189"/>
      <c r="N349" s="189"/>
    </row>
    <row r="350" spans="6:14" x14ac:dyDescent="0.2">
      <c r="I350" s="189"/>
      <c r="J350" s="189"/>
      <c r="K350" s="189"/>
      <c r="L350" s="189"/>
      <c r="M350" s="189"/>
      <c r="N350" s="189"/>
    </row>
    <row r="351" spans="6:14" x14ac:dyDescent="0.2">
      <c r="I351" s="189"/>
      <c r="J351" s="189"/>
      <c r="K351" s="189"/>
      <c r="L351" s="189"/>
      <c r="M351" s="189"/>
      <c r="N351" s="189"/>
    </row>
    <row r="352" spans="6:14" x14ac:dyDescent="0.2">
      <c r="I352" s="189"/>
      <c r="J352" s="189"/>
      <c r="K352" s="189"/>
      <c r="L352" s="189"/>
      <c r="M352" s="189"/>
      <c r="N352" s="189"/>
    </row>
    <row r="353" spans="2:39" x14ac:dyDescent="0.2">
      <c r="I353" s="189"/>
      <c r="J353" s="189"/>
      <c r="K353" s="189"/>
      <c r="L353" s="189"/>
      <c r="M353" s="189"/>
      <c r="N353" s="189"/>
    </row>
    <row r="354" spans="2:39" x14ac:dyDescent="0.2">
      <c r="I354" s="189"/>
      <c r="J354" s="189"/>
      <c r="K354" s="189"/>
      <c r="L354" s="189"/>
      <c r="M354" s="189"/>
      <c r="N354" s="189"/>
    </row>
    <row r="355" spans="2:39" x14ac:dyDescent="0.2">
      <c r="I355" s="189"/>
      <c r="J355" s="189"/>
      <c r="K355" s="189"/>
      <c r="L355" s="189"/>
      <c r="M355" s="189"/>
      <c r="N355" s="189"/>
    </row>
    <row r="356" spans="2:39" x14ac:dyDescent="0.2">
      <c r="I356" s="189"/>
      <c r="J356" s="189"/>
      <c r="K356" s="189"/>
      <c r="L356" s="189"/>
      <c r="M356" s="189"/>
      <c r="N356" s="189"/>
    </row>
    <row r="357" spans="2:39" x14ac:dyDescent="0.2">
      <c r="I357" s="189"/>
      <c r="J357" s="189"/>
      <c r="K357" s="189"/>
      <c r="L357" s="189"/>
      <c r="M357" s="189"/>
      <c r="N357" s="189"/>
    </row>
    <row r="358" spans="2:39" x14ac:dyDescent="0.2">
      <c r="I358" s="189"/>
      <c r="J358" s="189"/>
      <c r="K358" s="189"/>
      <c r="L358" s="189"/>
      <c r="M358" s="189"/>
      <c r="N358" s="189"/>
    </row>
    <row r="359" spans="2:39" ht="13.5" thickBot="1" x14ac:dyDescent="0.25">
      <c r="I359" s="189"/>
      <c r="J359" s="189"/>
      <c r="K359" s="189"/>
      <c r="L359" s="189"/>
      <c r="M359" s="189"/>
      <c r="N359" s="189"/>
    </row>
    <row r="360" spans="2:39" ht="13.5" thickBot="1" x14ac:dyDescent="0.25">
      <c r="B360" s="2" t="s">
        <v>93</v>
      </c>
      <c r="F360" s="24" t="s">
        <v>92</v>
      </c>
      <c r="G360" s="24" t="s">
        <v>90</v>
      </c>
      <c r="H360" s="24" t="s">
        <v>91</v>
      </c>
      <c r="I360" s="189"/>
      <c r="J360" s="189"/>
      <c r="K360" s="189"/>
      <c r="L360" s="189"/>
      <c r="M360" s="189"/>
      <c r="N360" s="189"/>
    </row>
    <row r="361" spans="2:39" x14ac:dyDescent="0.2">
      <c r="B361" s="46"/>
      <c r="C361" s="46" t="s">
        <v>64</v>
      </c>
      <c r="D361" s="46" t="s">
        <v>65</v>
      </c>
      <c r="F361" s="22">
        <v>1</v>
      </c>
      <c r="G361" s="56">
        <v>0.12</v>
      </c>
      <c r="H361" s="56">
        <v>0.09</v>
      </c>
      <c r="I361" s="189"/>
      <c r="J361" s="189"/>
      <c r="K361" s="189"/>
      <c r="L361" s="189"/>
      <c r="M361" s="189"/>
      <c r="N361" s="189"/>
    </row>
    <row r="362" spans="2:39" x14ac:dyDescent="0.2">
      <c r="B362" s="44" t="s">
        <v>66</v>
      </c>
      <c r="C362" s="44">
        <v>8.2000000000000003E-2</v>
      </c>
      <c r="D362" s="44">
        <v>0.13066666666666665</v>
      </c>
      <c r="F362" s="22">
        <v>2</v>
      </c>
      <c r="G362" s="56">
        <v>0.05</v>
      </c>
      <c r="H362" s="56">
        <v>0.16</v>
      </c>
      <c r="I362" s="189"/>
      <c r="J362" s="189"/>
      <c r="K362" s="189"/>
      <c r="L362" s="189" t="s">
        <v>27</v>
      </c>
      <c r="M362" s="189"/>
      <c r="N362" s="189"/>
    </row>
    <row r="363" spans="2:39" ht="13.5" thickBot="1" x14ac:dyDescent="0.25">
      <c r="B363" s="44" t="s">
        <v>67</v>
      </c>
      <c r="C363" s="44">
        <v>9.028571428571447E-4</v>
      </c>
      <c r="D363" s="44">
        <v>3.1638095238095249E-3</v>
      </c>
      <c r="F363" s="22">
        <v>3</v>
      </c>
      <c r="G363" s="57">
        <v>7.0000000000000007E-2</v>
      </c>
      <c r="H363" s="56">
        <v>0.03</v>
      </c>
      <c r="I363" s="189"/>
      <c r="J363" s="189"/>
      <c r="K363" s="189"/>
      <c r="L363" s="189"/>
      <c r="M363" s="189"/>
      <c r="N363" s="189"/>
    </row>
    <row r="364" spans="2:39" ht="13.5" thickBot="1" x14ac:dyDescent="0.25">
      <c r="B364" s="44" t="s">
        <v>68</v>
      </c>
      <c r="C364" s="44">
        <v>15</v>
      </c>
      <c r="D364" s="44">
        <v>15</v>
      </c>
      <c r="F364" s="22">
        <v>4</v>
      </c>
      <c r="G364" s="56">
        <v>0.09</v>
      </c>
      <c r="H364" s="56">
        <v>0.21</v>
      </c>
      <c r="I364" s="189"/>
      <c r="J364" s="189"/>
      <c r="K364" s="189"/>
      <c r="L364" s="189"/>
      <c r="M364" s="189"/>
      <c r="N364" s="189"/>
      <c r="AE364" s="61"/>
      <c r="AF364" s="55"/>
      <c r="AG364" s="52"/>
      <c r="AH364" s="52"/>
      <c r="AI364" s="52"/>
      <c r="AJ364" s="52"/>
      <c r="AK364" s="52"/>
      <c r="AL364" s="53"/>
      <c r="AM364" s="53"/>
    </row>
    <row r="365" spans="2:39" ht="13.5" thickBot="1" x14ac:dyDescent="0.25">
      <c r="B365" s="44" t="s">
        <v>94</v>
      </c>
      <c r="C365" s="44">
        <v>2.0333333333333349E-3</v>
      </c>
      <c r="D365" s="44"/>
      <c r="F365" s="22">
        <v>5</v>
      </c>
      <c r="G365" s="56">
        <v>7.0000000000000007E-2</v>
      </c>
      <c r="H365" s="56">
        <v>0.16</v>
      </c>
      <c r="I365" s="189"/>
      <c r="J365" s="189"/>
      <c r="K365" s="189"/>
      <c r="L365" s="189"/>
      <c r="M365" s="189"/>
      <c r="N365" s="189"/>
      <c r="AE365" s="61"/>
      <c r="AF365" s="62"/>
      <c r="AG365" s="62"/>
      <c r="AH365" s="62"/>
      <c r="AI365" s="62"/>
      <c r="AJ365" s="54"/>
      <c r="AK365" s="54"/>
      <c r="AL365" s="54"/>
      <c r="AM365" s="54"/>
    </row>
    <row r="366" spans="2:39" ht="13.5" thickBot="1" x14ac:dyDescent="0.25">
      <c r="B366" s="93" t="s">
        <v>69</v>
      </c>
      <c r="C366" s="44">
        <v>0</v>
      </c>
      <c r="D366" s="44"/>
      <c r="F366" s="22">
        <v>6</v>
      </c>
      <c r="G366" s="56">
        <v>0.04</v>
      </c>
      <c r="H366" s="56">
        <v>0.12</v>
      </c>
      <c r="I366" s="189"/>
      <c r="J366" s="189"/>
      <c r="K366" s="189"/>
      <c r="L366" s="189"/>
      <c r="M366" s="189"/>
      <c r="N366" s="189"/>
      <c r="AE366" s="61"/>
      <c r="AF366" s="62"/>
      <c r="AG366" s="62"/>
      <c r="AH366" s="62"/>
      <c r="AI366" s="62"/>
      <c r="AJ366" s="54"/>
      <c r="AK366" s="54"/>
      <c r="AL366" s="54"/>
      <c r="AM366" s="54"/>
    </row>
    <row r="367" spans="2:39" ht="13.5" thickBot="1" x14ac:dyDescent="0.25">
      <c r="B367" s="44" t="s">
        <v>70</v>
      </c>
      <c r="C367" s="44">
        <v>28</v>
      </c>
      <c r="D367" s="44"/>
      <c r="F367" s="22">
        <v>7</v>
      </c>
      <c r="G367" s="56">
        <v>0.12</v>
      </c>
      <c r="H367" s="56">
        <v>0.09</v>
      </c>
      <c r="I367" s="189"/>
      <c r="J367" s="189"/>
      <c r="K367" s="189"/>
      <c r="L367" s="189"/>
      <c r="M367" s="189"/>
      <c r="N367" s="189"/>
      <c r="AE367" s="61"/>
      <c r="AF367" s="62"/>
      <c r="AG367" s="62"/>
      <c r="AH367" s="62"/>
      <c r="AI367" s="62"/>
      <c r="AJ367" s="54"/>
      <c r="AK367" s="54"/>
      <c r="AL367" s="54"/>
      <c r="AM367" s="54"/>
    </row>
    <row r="368" spans="2:39" ht="13.5" thickBot="1" x14ac:dyDescent="0.25">
      <c r="B368" s="44" t="s">
        <v>71</v>
      </c>
      <c r="C368" s="44">
        <v>-2.9556836051530415</v>
      </c>
      <c r="D368" s="44"/>
      <c r="F368" s="22">
        <v>8</v>
      </c>
      <c r="G368" s="56">
        <v>0.11</v>
      </c>
      <c r="H368" s="56">
        <v>0.09</v>
      </c>
      <c r="I368" s="189"/>
      <c r="J368" s="189"/>
      <c r="K368" s="189"/>
      <c r="L368" s="189"/>
      <c r="M368" s="189"/>
      <c r="N368" s="189"/>
      <c r="AE368" s="61"/>
      <c r="AF368" s="62"/>
      <c r="AG368" s="62"/>
      <c r="AH368" s="62"/>
      <c r="AI368" s="62"/>
      <c r="AJ368" s="54"/>
      <c r="AK368" s="54"/>
      <c r="AL368" s="54"/>
      <c r="AM368" s="54"/>
    </row>
    <row r="369" spans="2:39" ht="13.5" thickBot="1" x14ac:dyDescent="0.25">
      <c r="B369" s="44" t="s">
        <v>72</v>
      </c>
      <c r="C369" s="44">
        <v>3.1332101630316168E-3</v>
      </c>
      <c r="D369" s="44"/>
      <c r="F369" s="22">
        <v>9</v>
      </c>
      <c r="G369" s="56">
        <v>0.03</v>
      </c>
      <c r="H369" s="56">
        <v>0.14000000000000001</v>
      </c>
      <c r="I369" s="189"/>
      <c r="J369" s="189"/>
      <c r="K369" s="189"/>
      <c r="L369" s="189"/>
      <c r="M369" s="189"/>
      <c r="N369" s="189"/>
      <c r="AE369" s="61"/>
      <c r="AF369" s="62"/>
      <c r="AG369" s="62"/>
      <c r="AH369" s="62"/>
      <c r="AI369" s="63"/>
      <c r="AJ369" s="54"/>
      <c r="AK369" s="54"/>
      <c r="AL369" s="54"/>
      <c r="AM369" s="54"/>
    </row>
    <row r="370" spans="2:39" ht="13.5" thickBot="1" x14ac:dyDescent="0.25">
      <c r="B370" s="44" t="s">
        <v>73</v>
      </c>
      <c r="C370" s="44">
        <v>1.7011309076118102</v>
      </c>
      <c r="D370" s="44"/>
      <c r="F370" s="22">
        <v>10</v>
      </c>
      <c r="G370" s="56">
        <v>0.06</v>
      </c>
      <c r="H370" s="56">
        <v>0.19</v>
      </c>
      <c r="I370" s="189"/>
      <c r="J370" s="189"/>
      <c r="K370" s="189"/>
      <c r="L370" s="189"/>
      <c r="M370" s="189"/>
      <c r="N370" s="189"/>
      <c r="AE370" s="61"/>
      <c r="AF370" s="62"/>
      <c r="AG370" s="62"/>
      <c r="AH370" s="62"/>
      <c r="AI370" s="62"/>
      <c r="AJ370" s="54"/>
      <c r="AK370" s="54"/>
      <c r="AL370" s="54"/>
      <c r="AM370" s="54"/>
    </row>
    <row r="371" spans="2:39" ht="13.5" thickBot="1" x14ac:dyDescent="0.25">
      <c r="B371" s="44" t="s">
        <v>74</v>
      </c>
      <c r="C371" s="44">
        <v>6.2664203260632337E-3</v>
      </c>
      <c r="D371" s="44"/>
      <c r="F371" s="22">
        <v>11</v>
      </c>
      <c r="G371" s="56">
        <v>0.06</v>
      </c>
      <c r="H371" s="56">
        <v>0.08</v>
      </c>
      <c r="I371" s="189"/>
      <c r="J371" s="189"/>
      <c r="K371" s="189"/>
      <c r="L371" s="189"/>
      <c r="M371" s="189"/>
      <c r="N371" s="189"/>
      <c r="AE371" s="61"/>
      <c r="AF371" s="62"/>
      <c r="AG371" s="62"/>
      <c r="AH371" s="62"/>
      <c r="AI371" s="62"/>
      <c r="AJ371" s="54"/>
      <c r="AK371" s="54"/>
      <c r="AL371" s="54"/>
      <c r="AM371" s="54"/>
    </row>
    <row r="372" spans="2:39" ht="13.5" thickBot="1" x14ac:dyDescent="0.25">
      <c r="B372" s="45" t="s">
        <v>75</v>
      </c>
      <c r="C372" s="45">
        <v>2.0484071146628864</v>
      </c>
      <c r="D372" s="45"/>
      <c r="F372" s="22">
        <v>12</v>
      </c>
      <c r="G372" s="56">
        <v>0.09</v>
      </c>
      <c r="H372" s="56">
        <v>0.09</v>
      </c>
      <c r="I372" s="189"/>
      <c r="J372" s="189"/>
      <c r="K372" s="189"/>
      <c r="L372" s="189"/>
      <c r="M372" s="189"/>
      <c r="N372" s="189"/>
      <c r="AE372" s="61"/>
      <c r="AF372" s="62"/>
      <c r="AG372" s="62"/>
      <c r="AH372" s="62"/>
      <c r="AI372" s="62"/>
      <c r="AJ372" s="54"/>
      <c r="AK372" s="54"/>
      <c r="AL372" s="54"/>
      <c r="AM372" s="54"/>
    </row>
    <row r="373" spans="2:39" ht="13.5" thickBot="1" x14ac:dyDescent="0.25">
      <c r="F373" s="22">
        <v>13</v>
      </c>
      <c r="G373" s="56">
        <v>0.1</v>
      </c>
      <c r="H373" s="56">
        <v>0.11</v>
      </c>
      <c r="I373" s="189"/>
      <c r="J373" s="189"/>
      <c r="K373" s="189"/>
      <c r="L373" s="189"/>
      <c r="M373" s="189"/>
      <c r="N373" s="189"/>
      <c r="AE373" s="61"/>
      <c r="AF373" s="62"/>
      <c r="AG373" s="62"/>
      <c r="AH373" s="62"/>
      <c r="AI373" s="62"/>
      <c r="AJ373" s="54"/>
      <c r="AK373" s="54"/>
      <c r="AL373" s="54"/>
      <c r="AM373" s="54"/>
    </row>
    <row r="374" spans="2:39" ht="13.5" thickBot="1" x14ac:dyDescent="0.25">
      <c r="F374" s="22">
        <v>14</v>
      </c>
      <c r="G374" s="56">
        <v>0.1</v>
      </c>
      <c r="H374" s="56">
        <v>0.16</v>
      </c>
      <c r="I374" s="189"/>
      <c r="J374" s="189" t="s">
        <v>27</v>
      </c>
      <c r="K374" s="189"/>
      <c r="L374" s="189"/>
      <c r="M374" s="189"/>
      <c r="N374" s="189"/>
      <c r="AE374" s="61"/>
      <c r="AF374" s="62"/>
      <c r="AG374" s="62"/>
      <c r="AH374" s="62"/>
      <c r="AI374" s="62"/>
      <c r="AJ374" s="54"/>
      <c r="AK374" s="54"/>
      <c r="AL374" s="54"/>
      <c r="AM374" s="54"/>
    </row>
    <row r="375" spans="2:39" ht="13.5" thickBot="1" x14ac:dyDescent="0.25">
      <c r="F375" s="23">
        <v>15</v>
      </c>
      <c r="G375" s="58">
        <v>0.12</v>
      </c>
      <c r="H375" s="58">
        <v>0.24</v>
      </c>
      <c r="I375" s="189"/>
      <c r="J375" s="189"/>
      <c r="K375" s="189"/>
      <c r="L375" s="189"/>
      <c r="M375" s="189"/>
      <c r="N375" s="189"/>
    </row>
    <row r="376" spans="2:39" x14ac:dyDescent="0.2">
      <c r="I376" s="189"/>
      <c r="J376" s="189"/>
      <c r="K376" s="189"/>
      <c r="L376" s="189"/>
      <c r="M376" s="189"/>
      <c r="N376" s="189"/>
    </row>
    <row r="377" spans="2:39" x14ac:dyDescent="0.2">
      <c r="I377" s="189"/>
      <c r="J377" s="189"/>
      <c r="K377" s="189"/>
      <c r="L377" s="189"/>
      <c r="M377" s="189"/>
      <c r="N377" s="189"/>
    </row>
    <row r="378" spans="2:39" x14ac:dyDescent="0.2">
      <c r="I378" s="189"/>
      <c r="J378" s="189"/>
      <c r="K378" s="189"/>
      <c r="L378" s="189"/>
      <c r="M378" s="189"/>
      <c r="N378" s="189"/>
    </row>
    <row r="379" spans="2:39" x14ac:dyDescent="0.2">
      <c r="I379" s="189"/>
      <c r="J379" s="189"/>
      <c r="K379" s="189"/>
      <c r="L379" s="189"/>
      <c r="M379" s="189"/>
      <c r="N379" s="189"/>
    </row>
    <row r="380" spans="2:39" x14ac:dyDescent="0.2">
      <c r="I380" s="189"/>
      <c r="J380" s="189"/>
      <c r="K380" s="189"/>
      <c r="L380" s="189"/>
      <c r="M380" s="189"/>
      <c r="N380" s="189"/>
    </row>
    <row r="381" spans="2:39" x14ac:dyDescent="0.2">
      <c r="I381" s="189"/>
      <c r="J381" s="189"/>
      <c r="K381" s="189"/>
      <c r="L381" s="189"/>
      <c r="M381" s="189"/>
      <c r="N381" s="189"/>
    </row>
    <row r="382" spans="2:39" x14ac:dyDescent="0.2">
      <c r="I382" s="189"/>
      <c r="J382" s="189"/>
      <c r="K382" s="189"/>
      <c r="L382" s="189"/>
      <c r="M382" s="189"/>
      <c r="N382" s="189"/>
    </row>
    <row r="383" spans="2:39" x14ac:dyDescent="0.2">
      <c r="I383" s="189"/>
      <c r="J383" s="189"/>
      <c r="K383" s="189"/>
      <c r="L383" s="189"/>
      <c r="M383" s="189"/>
      <c r="N383" s="189"/>
    </row>
    <row r="384" spans="2:39" x14ac:dyDescent="0.2">
      <c r="I384" s="189"/>
      <c r="J384" s="189"/>
      <c r="K384" s="189"/>
      <c r="L384" s="189"/>
      <c r="M384" s="189"/>
      <c r="N384" s="189"/>
    </row>
    <row r="385" spans="1:14" x14ac:dyDescent="0.2">
      <c r="I385" s="189"/>
      <c r="J385" s="189"/>
      <c r="K385" s="189"/>
      <c r="L385" s="189"/>
      <c r="M385" s="189"/>
      <c r="N385" s="189"/>
    </row>
    <row r="386" spans="1:14" x14ac:dyDescent="0.2">
      <c r="I386" s="189"/>
      <c r="J386" s="189"/>
      <c r="K386" s="189"/>
      <c r="L386" s="189"/>
      <c r="M386" s="189"/>
      <c r="N386" s="189"/>
    </row>
    <row r="387" spans="1:14" x14ac:dyDescent="0.2">
      <c r="I387" s="189"/>
      <c r="J387" s="189"/>
      <c r="K387" s="189"/>
      <c r="L387" s="189"/>
      <c r="M387" s="189"/>
      <c r="N387" s="189"/>
    </row>
    <row r="388" spans="1:14" x14ac:dyDescent="0.2">
      <c r="I388" s="189"/>
      <c r="J388" s="189"/>
      <c r="K388" s="189"/>
      <c r="L388" s="189"/>
      <c r="M388" s="189"/>
      <c r="N388" s="189"/>
    </row>
    <row r="389" spans="1:14" ht="13.5" thickBot="1" x14ac:dyDescent="0.25">
      <c r="B389" s="2" t="s">
        <v>93</v>
      </c>
      <c r="I389" s="189"/>
      <c r="J389" s="189"/>
      <c r="K389" s="189"/>
      <c r="L389" s="189"/>
      <c r="M389" s="189"/>
      <c r="N389" s="189"/>
    </row>
    <row r="390" spans="1:14" ht="13.5" thickBot="1" x14ac:dyDescent="0.25">
      <c r="A390" s="189"/>
      <c r="B390" s="234"/>
      <c r="C390" s="190"/>
      <c r="D390" s="190"/>
      <c r="E390" s="189"/>
      <c r="F390" s="253" t="s">
        <v>92</v>
      </c>
      <c r="G390" s="253" t="s">
        <v>90</v>
      </c>
      <c r="H390" s="253" t="s">
        <v>91</v>
      </c>
      <c r="I390" s="189"/>
      <c r="J390" s="189"/>
      <c r="K390" s="189"/>
      <c r="L390" s="189"/>
      <c r="M390" s="189"/>
      <c r="N390" s="189"/>
    </row>
    <row r="391" spans="1:14" x14ac:dyDescent="0.2">
      <c r="A391" s="189"/>
      <c r="B391" s="190"/>
      <c r="C391" s="190"/>
      <c r="D391" s="190"/>
      <c r="E391" s="189"/>
      <c r="F391" s="7">
        <v>1</v>
      </c>
      <c r="G391" s="231">
        <v>0.12</v>
      </c>
      <c r="H391" s="231">
        <v>0.09</v>
      </c>
      <c r="I391" s="189"/>
      <c r="J391" s="189"/>
      <c r="K391" s="189"/>
      <c r="L391" s="189"/>
      <c r="M391" s="189"/>
      <c r="N391" s="189"/>
    </row>
    <row r="392" spans="1:14" x14ac:dyDescent="0.2">
      <c r="A392" s="189"/>
      <c r="B392" s="190"/>
      <c r="C392" s="190"/>
      <c r="D392" s="190"/>
      <c r="E392" s="189"/>
      <c r="F392" s="7">
        <v>2</v>
      </c>
      <c r="G392" s="231">
        <v>0.05</v>
      </c>
      <c r="H392" s="231">
        <v>0.16</v>
      </c>
      <c r="I392" s="189"/>
      <c r="J392" s="189"/>
      <c r="K392" s="189"/>
      <c r="L392" s="189"/>
      <c r="M392" s="189"/>
      <c r="N392" s="189"/>
    </row>
    <row r="393" spans="1:14" x14ac:dyDescent="0.2">
      <c r="A393" s="189"/>
      <c r="B393" s="223"/>
      <c r="C393" s="223"/>
      <c r="D393" s="223"/>
      <c r="E393" s="189"/>
      <c r="F393" s="7">
        <v>3</v>
      </c>
      <c r="G393" s="232">
        <v>7.0000000000000007E-2</v>
      </c>
      <c r="H393" s="231">
        <v>0.03</v>
      </c>
      <c r="I393" s="189"/>
      <c r="J393" s="189"/>
      <c r="K393" s="189"/>
      <c r="L393" s="189"/>
      <c r="M393" s="189"/>
      <c r="N393" s="189"/>
    </row>
    <row r="394" spans="1:14" x14ac:dyDescent="0.2">
      <c r="A394" s="189"/>
      <c r="B394" s="217"/>
      <c r="C394" s="217"/>
      <c r="D394" s="217"/>
      <c r="E394" s="189"/>
      <c r="F394" s="7">
        <v>4</v>
      </c>
      <c r="G394" s="231">
        <v>0.09</v>
      </c>
      <c r="H394" s="231">
        <v>0.21</v>
      </c>
      <c r="I394" s="189"/>
      <c r="J394" s="189"/>
      <c r="K394" s="189"/>
      <c r="L394" s="189"/>
      <c r="M394" s="189"/>
      <c r="N394" s="189"/>
    </row>
    <row r="395" spans="1:14" x14ac:dyDescent="0.2">
      <c r="A395" s="189"/>
      <c r="B395" s="217"/>
      <c r="C395" s="217"/>
      <c r="D395" s="217"/>
      <c r="E395" s="189"/>
      <c r="F395" s="7">
        <v>5</v>
      </c>
      <c r="G395" s="231">
        <v>7.0000000000000007E-2</v>
      </c>
      <c r="H395" s="231">
        <v>0.16</v>
      </c>
      <c r="I395" s="189"/>
      <c r="J395" s="189"/>
      <c r="K395" s="189"/>
      <c r="L395" s="189"/>
      <c r="M395" s="189"/>
      <c r="N395" s="189"/>
    </row>
    <row r="396" spans="1:14" x14ac:dyDescent="0.2">
      <c r="A396" s="189"/>
      <c r="B396" s="217"/>
      <c r="C396" s="217"/>
      <c r="D396" s="217"/>
      <c r="E396" s="189"/>
      <c r="F396" s="7">
        <v>6</v>
      </c>
      <c r="G396" s="231">
        <v>0.04</v>
      </c>
      <c r="H396" s="231">
        <v>0.12</v>
      </c>
      <c r="I396" s="189"/>
      <c r="J396" s="189"/>
      <c r="K396" s="189"/>
      <c r="L396" s="189"/>
      <c r="M396" s="189"/>
      <c r="N396" s="189"/>
    </row>
    <row r="397" spans="1:14" x14ac:dyDescent="0.2">
      <c r="A397" s="189"/>
      <c r="B397" s="217"/>
      <c r="C397" s="217"/>
      <c r="D397" s="217"/>
      <c r="E397" s="189"/>
      <c r="F397" s="7">
        <v>7</v>
      </c>
      <c r="G397" s="231">
        <v>0.12</v>
      </c>
      <c r="H397" s="231">
        <v>0.09</v>
      </c>
      <c r="I397" s="189"/>
      <c r="J397" s="189"/>
      <c r="K397" s="189"/>
      <c r="L397" s="189"/>
      <c r="M397" s="189"/>
      <c r="N397" s="189"/>
    </row>
    <row r="398" spans="1:14" x14ac:dyDescent="0.2">
      <c r="A398" s="189"/>
      <c r="B398" s="217"/>
      <c r="C398" s="217"/>
      <c r="D398" s="217"/>
      <c r="E398" s="189"/>
      <c r="F398" s="7">
        <v>8</v>
      </c>
      <c r="G398" s="231">
        <v>0.11</v>
      </c>
      <c r="H398" s="231">
        <v>0.09</v>
      </c>
      <c r="I398" s="189"/>
      <c r="J398" s="189"/>
      <c r="K398" s="189"/>
      <c r="L398" s="189"/>
      <c r="M398" s="189"/>
      <c r="N398" s="189"/>
    </row>
    <row r="399" spans="1:14" x14ac:dyDescent="0.2">
      <c r="A399" s="189"/>
      <c r="B399" s="217"/>
      <c r="C399" s="217"/>
      <c r="D399" s="217"/>
      <c r="E399" s="189"/>
      <c r="F399" s="7">
        <v>9</v>
      </c>
      <c r="G399" s="231">
        <v>0.03</v>
      </c>
      <c r="H399" s="231">
        <v>0.14000000000000001</v>
      </c>
      <c r="I399" s="189"/>
      <c r="J399" s="189"/>
      <c r="K399" s="189"/>
      <c r="L399" s="189"/>
      <c r="M399" s="189"/>
      <c r="N399" s="189"/>
    </row>
    <row r="400" spans="1:14" x14ac:dyDescent="0.2">
      <c r="A400" s="189"/>
      <c r="B400" s="217"/>
      <c r="C400" s="217"/>
      <c r="D400" s="217"/>
      <c r="E400" s="189"/>
      <c r="F400" s="7">
        <v>10</v>
      </c>
      <c r="G400" s="231">
        <v>0.06</v>
      </c>
      <c r="H400" s="231">
        <v>0.19</v>
      </c>
      <c r="I400" s="189"/>
      <c r="J400" s="189"/>
      <c r="K400" s="189"/>
      <c r="L400" s="189"/>
      <c r="M400" s="189"/>
      <c r="N400" s="189"/>
    </row>
    <row r="401" spans="1:15" x14ac:dyDescent="0.2">
      <c r="A401" s="189"/>
      <c r="B401" s="217"/>
      <c r="C401" s="217"/>
      <c r="D401" s="217"/>
      <c r="E401" s="189"/>
      <c r="F401" s="7">
        <v>11</v>
      </c>
      <c r="G401" s="231">
        <v>0.06</v>
      </c>
      <c r="H401" s="231">
        <v>0.08</v>
      </c>
      <c r="I401" s="189"/>
      <c r="J401" s="189"/>
      <c r="K401" s="189"/>
      <c r="L401" s="189"/>
      <c r="M401" s="189"/>
      <c r="N401" s="189"/>
    </row>
    <row r="402" spans="1:15" x14ac:dyDescent="0.2">
      <c r="A402" s="189"/>
      <c r="B402" s="217"/>
      <c r="C402" s="217"/>
      <c r="D402" s="217"/>
      <c r="E402" s="189"/>
      <c r="F402" s="7">
        <v>12</v>
      </c>
      <c r="G402" s="231">
        <v>0.09</v>
      </c>
      <c r="H402" s="231">
        <v>0.09</v>
      </c>
      <c r="I402" s="189"/>
      <c r="J402" s="189"/>
      <c r="K402" s="189"/>
      <c r="L402" s="189"/>
      <c r="M402" s="189"/>
      <c r="N402" s="189"/>
    </row>
    <row r="403" spans="1:15" x14ac:dyDescent="0.2">
      <c r="A403" s="189"/>
      <c r="B403" s="217"/>
      <c r="C403" s="217"/>
      <c r="D403" s="217"/>
      <c r="E403" s="189"/>
      <c r="F403" s="7">
        <v>13</v>
      </c>
      <c r="G403" s="231">
        <v>0.1</v>
      </c>
      <c r="H403" s="231">
        <v>0.11</v>
      </c>
      <c r="I403" s="189"/>
      <c r="J403" s="189"/>
      <c r="K403" s="189"/>
      <c r="L403" s="189"/>
      <c r="M403" s="189"/>
      <c r="N403" s="189"/>
    </row>
    <row r="404" spans="1:15" x14ac:dyDescent="0.2">
      <c r="A404" s="189"/>
      <c r="B404" s="217"/>
      <c r="C404" s="217"/>
      <c r="D404" s="217"/>
      <c r="E404" s="189"/>
      <c r="F404" s="7">
        <v>14</v>
      </c>
      <c r="G404" s="231">
        <v>0.1</v>
      </c>
      <c r="H404" s="231">
        <v>0.16</v>
      </c>
      <c r="I404" s="189"/>
      <c r="J404" s="189"/>
      <c r="K404" s="189"/>
      <c r="L404" s="189"/>
      <c r="M404" s="189"/>
      <c r="N404" s="189"/>
    </row>
    <row r="405" spans="1:15" ht="13.5" thickBot="1" x14ac:dyDescent="0.25">
      <c r="A405" s="189"/>
      <c r="B405" s="189"/>
      <c r="C405" s="189"/>
      <c r="D405" s="189"/>
      <c r="E405" s="189"/>
      <c r="F405" s="8">
        <v>15</v>
      </c>
      <c r="G405" s="233">
        <v>0.12</v>
      </c>
      <c r="H405" s="233">
        <v>0.24</v>
      </c>
      <c r="I405" s="189"/>
      <c r="J405" s="189"/>
      <c r="K405" s="189"/>
      <c r="L405" s="189"/>
      <c r="M405" s="189"/>
      <c r="N405" s="189"/>
    </row>
    <row r="406" spans="1:15" x14ac:dyDescent="0.2">
      <c r="A406" s="189"/>
      <c r="B406" s="189"/>
      <c r="C406" s="189"/>
      <c r="D406" s="189"/>
      <c r="E406" s="189"/>
      <c r="F406" s="189"/>
      <c r="G406" s="189"/>
      <c r="H406" s="189"/>
      <c r="I406" s="189"/>
      <c r="J406" s="189"/>
      <c r="K406" s="189"/>
      <c r="L406" s="189"/>
      <c r="M406" s="189"/>
      <c r="N406" s="189"/>
    </row>
    <row r="407" spans="1:15" x14ac:dyDescent="0.2">
      <c r="A407" s="189"/>
      <c r="B407" s="189"/>
      <c r="C407" s="189"/>
      <c r="D407" s="189"/>
      <c r="E407" s="189"/>
      <c r="F407" s="189"/>
      <c r="G407" s="189"/>
      <c r="H407" s="189"/>
      <c r="I407" s="189"/>
      <c r="J407" s="189"/>
      <c r="K407" s="189"/>
      <c r="L407" s="189"/>
      <c r="M407" s="189"/>
      <c r="N407" s="189"/>
    </row>
    <row r="408" spans="1:15" x14ac:dyDescent="0.2">
      <c r="A408" s="189"/>
      <c r="B408" s="189"/>
      <c r="C408" s="189"/>
      <c r="D408" s="189"/>
      <c r="E408" s="189"/>
      <c r="F408" s="189"/>
      <c r="G408" s="189"/>
      <c r="H408" s="189"/>
      <c r="I408" s="189"/>
      <c r="J408" s="189"/>
      <c r="K408" s="190"/>
      <c r="L408" s="190"/>
      <c r="M408" s="218"/>
      <c r="N408" s="190"/>
      <c r="O408" s="59"/>
    </row>
    <row r="409" spans="1:15" x14ac:dyDescent="0.2">
      <c r="A409" s="189"/>
      <c r="B409" s="189"/>
      <c r="C409" s="189"/>
      <c r="D409" s="189"/>
      <c r="E409" s="189"/>
      <c r="F409" s="189"/>
      <c r="G409" s="189"/>
      <c r="H409" s="189"/>
      <c r="I409" s="189"/>
      <c r="J409" s="189"/>
      <c r="K409" s="190"/>
      <c r="L409" s="190"/>
      <c r="M409" s="190"/>
      <c r="N409" s="219"/>
      <c r="O409" s="59"/>
    </row>
    <row r="410" spans="1:15" x14ac:dyDescent="0.2">
      <c r="A410" s="189"/>
      <c r="B410" s="189"/>
      <c r="C410" s="189"/>
      <c r="D410" s="189"/>
      <c r="E410" s="189"/>
      <c r="F410" s="189"/>
      <c r="G410" s="189"/>
      <c r="H410" s="189"/>
      <c r="I410" s="189"/>
      <c r="J410" s="189"/>
      <c r="K410" s="190"/>
      <c r="L410" s="190"/>
      <c r="M410" s="220"/>
      <c r="N410" s="221"/>
      <c r="O410" s="59"/>
    </row>
    <row r="411" spans="1:15" x14ac:dyDescent="0.2">
      <c r="A411" s="189"/>
      <c r="B411" s="189"/>
      <c r="C411" s="189"/>
      <c r="D411" s="189"/>
      <c r="E411" s="189"/>
      <c r="F411" s="189"/>
      <c r="G411" s="189"/>
      <c r="H411" s="189"/>
      <c r="I411" s="189"/>
      <c r="J411" s="189"/>
      <c r="K411" s="190"/>
      <c r="L411" s="190"/>
      <c r="M411" s="220"/>
      <c r="N411" s="178"/>
      <c r="O411" s="59"/>
    </row>
    <row r="412" spans="1:15" x14ac:dyDescent="0.2">
      <c r="A412" s="189"/>
      <c r="B412" s="189"/>
      <c r="C412" s="189"/>
      <c r="D412" s="189"/>
      <c r="E412" s="189"/>
      <c r="I412" s="189"/>
      <c r="J412" s="189"/>
      <c r="K412" s="190"/>
      <c r="L412" s="190"/>
      <c r="M412" s="220"/>
      <c r="N412" s="219"/>
      <c r="O412" s="59"/>
    </row>
    <row r="413" spans="1:15" x14ac:dyDescent="0.2">
      <c r="A413" s="189"/>
      <c r="B413" s="189"/>
      <c r="C413" s="189"/>
      <c r="D413" s="189"/>
      <c r="E413" s="189"/>
      <c r="I413" s="189"/>
      <c r="J413" s="189"/>
      <c r="K413" s="190"/>
      <c r="L413" s="190"/>
      <c r="M413" s="220"/>
      <c r="N413" s="51"/>
      <c r="O413" s="59"/>
    </row>
    <row r="414" spans="1:15" x14ac:dyDescent="0.2">
      <c r="I414" s="189"/>
      <c r="J414" s="189"/>
      <c r="K414" s="190"/>
      <c r="L414" s="190"/>
      <c r="M414" s="220"/>
      <c r="N414" s="219"/>
      <c r="O414" s="59"/>
    </row>
    <row r="415" spans="1:15" x14ac:dyDescent="0.2">
      <c r="I415" s="189"/>
      <c r="J415" s="189"/>
      <c r="K415" s="190"/>
      <c r="L415" s="190"/>
      <c r="M415" s="220"/>
      <c r="N415" s="178"/>
      <c r="O415" s="59"/>
    </row>
    <row r="416" spans="1:15" x14ac:dyDescent="0.2">
      <c r="I416" s="189"/>
      <c r="J416" s="189"/>
      <c r="K416" s="190"/>
      <c r="L416" s="190"/>
      <c r="M416" s="220"/>
      <c r="N416" s="219"/>
      <c r="O416" s="59"/>
    </row>
    <row r="417" spans="2:15" x14ac:dyDescent="0.2">
      <c r="I417" s="189"/>
      <c r="J417" s="189"/>
      <c r="K417" s="190"/>
      <c r="L417" s="190"/>
      <c r="M417" s="190"/>
      <c r="N417" s="190"/>
      <c r="O417" s="59"/>
    </row>
    <row r="418" spans="2:15" x14ac:dyDescent="0.2">
      <c r="I418" s="189"/>
      <c r="J418" s="189"/>
      <c r="K418" s="190"/>
      <c r="L418" s="190"/>
      <c r="M418" s="190"/>
      <c r="N418" s="190"/>
      <c r="O418" s="59"/>
    </row>
    <row r="419" spans="2:15" x14ac:dyDescent="0.2">
      <c r="I419" s="189"/>
      <c r="J419" s="189"/>
      <c r="K419" s="190"/>
      <c r="L419" s="190"/>
      <c r="M419" s="190"/>
      <c r="N419" s="190"/>
      <c r="O419" s="59"/>
    </row>
    <row r="420" spans="2:15" x14ac:dyDescent="0.2">
      <c r="I420" s="189"/>
      <c r="J420" s="189"/>
      <c r="K420" s="190"/>
      <c r="L420" s="218"/>
      <c r="M420" s="190"/>
      <c r="N420" s="190"/>
      <c r="O420" s="59"/>
    </row>
    <row r="421" spans="2:15" x14ac:dyDescent="0.2">
      <c r="I421" s="189"/>
      <c r="J421" s="189"/>
      <c r="K421" s="218"/>
      <c r="L421" s="190"/>
      <c r="M421" s="219"/>
      <c r="N421" s="190"/>
      <c r="O421" s="59"/>
    </row>
    <row r="422" spans="2:15" x14ac:dyDescent="0.2">
      <c r="I422" s="189"/>
      <c r="J422" s="189"/>
      <c r="K422" s="222"/>
      <c r="L422" s="220"/>
      <c r="M422" s="221"/>
      <c r="N422" s="190"/>
      <c r="O422" s="59"/>
    </row>
    <row r="423" spans="2:15" x14ac:dyDescent="0.2">
      <c r="I423" s="189"/>
      <c r="J423" s="189"/>
      <c r="K423" s="222"/>
      <c r="L423" s="220"/>
      <c r="M423" s="178"/>
      <c r="N423" s="190"/>
      <c r="O423" s="59"/>
    </row>
    <row r="424" spans="2:15" x14ac:dyDescent="0.2">
      <c r="I424" s="189"/>
      <c r="J424" s="189"/>
      <c r="K424" s="222"/>
      <c r="L424" s="220"/>
      <c r="M424" s="219"/>
      <c r="N424" s="190"/>
      <c r="O424" s="59"/>
    </row>
    <row r="425" spans="2:15" x14ac:dyDescent="0.2">
      <c r="I425" s="189"/>
      <c r="J425" s="189"/>
      <c r="K425" s="222"/>
      <c r="L425" s="220"/>
      <c r="M425" s="51"/>
      <c r="N425" s="190"/>
      <c r="O425" s="59"/>
    </row>
    <row r="426" spans="2:15" x14ac:dyDescent="0.2">
      <c r="I426" s="189"/>
      <c r="J426" s="189"/>
      <c r="K426" s="222"/>
      <c r="L426" s="220"/>
      <c r="M426" s="219"/>
      <c r="N426" s="190"/>
      <c r="O426" s="59"/>
    </row>
    <row r="427" spans="2:15" x14ac:dyDescent="0.2">
      <c r="I427" s="189"/>
      <c r="J427" s="189"/>
      <c r="K427" s="222"/>
      <c r="L427" s="220"/>
      <c r="M427" s="178"/>
      <c r="N427" s="190"/>
      <c r="O427" s="59"/>
    </row>
    <row r="428" spans="2:15" ht="13.5" thickBot="1" x14ac:dyDescent="0.25">
      <c r="I428" s="189"/>
      <c r="J428" s="189"/>
      <c r="K428" s="222"/>
      <c r="L428" s="220"/>
      <c r="M428" s="219"/>
      <c r="N428" s="190"/>
      <c r="O428" s="59"/>
    </row>
    <row r="429" spans="2:15" ht="13.5" thickBot="1" x14ac:dyDescent="0.25">
      <c r="B429" s="5" t="s">
        <v>143</v>
      </c>
      <c r="C429" s="65">
        <f t="shared" ref="C429:H429" si="1">1-(2*C430)</f>
        <v>0.8</v>
      </c>
      <c r="D429" s="65">
        <f t="shared" si="1"/>
        <v>0.9</v>
      </c>
      <c r="E429" s="65">
        <f t="shared" si="1"/>
        <v>0.95</v>
      </c>
      <c r="F429" s="65">
        <f t="shared" si="1"/>
        <v>0.98</v>
      </c>
      <c r="G429" s="65">
        <f t="shared" si="1"/>
        <v>0.99</v>
      </c>
      <c r="H429" s="65">
        <f t="shared" si="1"/>
        <v>0.998</v>
      </c>
      <c r="I429" s="189"/>
      <c r="J429" s="189"/>
      <c r="K429" s="222"/>
      <c r="L429" s="189"/>
      <c r="M429" s="189"/>
      <c r="N429" s="189"/>
    </row>
    <row r="430" spans="2:15" ht="13.5" thickBot="1" x14ac:dyDescent="0.25">
      <c r="B430" s="66" t="s">
        <v>144</v>
      </c>
      <c r="C430" s="65">
        <v>0.1</v>
      </c>
      <c r="D430" s="65">
        <v>0.05</v>
      </c>
      <c r="E430" s="65">
        <v>2.5000000000000001E-2</v>
      </c>
      <c r="F430" s="65">
        <v>0.01</v>
      </c>
      <c r="G430" s="65">
        <v>5.0000000000000001E-3</v>
      </c>
      <c r="H430" s="65">
        <v>1E-3</v>
      </c>
      <c r="I430" s="189"/>
      <c r="J430" s="189"/>
      <c r="K430" s="222"/>
      <c r="L430" s="189"/>
      <c r="M430" s="189"/>
      <c r="N430" s="189"/>
    </row>
    <row r="431" spans="2:15" x14ac:dyDescent="0.2">
      <c r="B431" s="67">
        <v>5</v>
      </c>
      <c r="C431" s="22">
        <v>1.476</v>
      </c>
      <c r="D431" s="22">
        <v>2.0150000000000001</v>
      </c>
      <c r="E431" s="22">
        <v>2.5710000000000002</v>
      </c>
      <c r="F431" s="22">
        <v>3.3650000000000002</v>
      </c>
      <c r="G431" s="22">
        <v>4.032</v>
      </c>
      <c r="H431" s="22">
        <v>5.8929999999999998</v>
      </c>
      <c r="I431" s="189"/>
      <c r="J431" s="189"/>
      <c r="K431" s="222"/>
      <c r="L431" s="189"/>
      <c r="M431" s="189"/>
      <c r="N431" s="189"/>
    </row>
    <row r="432" spans="2:15" x14ac:dyDescent="0.2">
      <c r="B432" s="67">
        <v>10</v>
      </c>
      <c r="C432" s="22">
        <v>1.3720000000000001</v>
      </c>
      <c r="D432" s="70">
        <v>1.8120000000000001</v>
      </c>
      <c r="E432" s="22">
        <v>2.2280000000000002</v>
      </c>
      <c r="F432" s="22">
        <v>2.7639999999999998</v>
      </c>
      <c r="G432" s="22">
        <v>3.169</v>
      </c>
      <c r="H432" s="22">
        <v>4.1440000000000001</v>
      </c>
      <c r="I432" s="189"/>
      <c r="J432" s="189"/>
      <c r="K432" s="222"/>
      <c r="L432" s="189"/>
      <c r="M432" s="189"/>
      <c r="N432" s="189"/>
    </row>
    <row r="433" spans="2:14" x14ac:dyDescent="0.2">
      <c r="B433" s="67">
        <v>15</v>
      </c>
      <c r="C433" s="22">
        <v>1.341</v>
      </c>
      <c r="D433" s="22">
        <v>1.7529999999999999</v>
      </c>
      <c r="E433" s="56">
        <v>2.1309999999999998</v>
      </c>
      <c r="F433" s="22">
        <v>2.6019999999999999</v>
      </c>
      <c r="G433" s="22">
        <v>2.9470000000000001</v>
      </c>
      <c r="H433" s="22">
        <v>3.7330000000000001</v>
      </c>
      <c r="I433" s="189"/>
      <c r="J433" s="189"/>
      <c r="K433" s="222"/>
      <c r="L433" s="189"/>
      <c r="M433" s="189"/>
      <c r="N433" s="189"/>
    </row>
    <row r="434" spans="2:14" x14ac:dyDescent="0.2">
      <c r="B434" s="67">
        <v>20</v>
      </c>
      <c r="C434" s="22">
        <v>1.325</v>
      </c>
      <c r="D434" s="22">
        <v>1.7250000000000001</v>
      </c>
      <c r="E434" s="22">
        <v>2.0859999999999999</v>
      </c>
      <c r="F434" s="22">
        <v>2.528</v>
      </c>
      <c r="G434" s="22">
        <v>2.8450000000000002</v>
      </c>
      <c r="H434" s="22">
        <v>3.552</v>
      </c>
      <c r="I434" s="189"/>
      <c r="J434" s="189"/>
      <c r="K434" s="222"/>
      <c r="L434" s="189"/>
      <c r="M434" s="189"/>
      <c r="N434" s="189"/>
    </row>
    <row r="435" spans="2:14" ht="13.5" thickBot="1" x14ac:dyDescent="0.25">
      <c r="B435" s="68">
        <v>25</v>
      </c>
      <c r="C435" s="23">
        <v>1.3160000000000001</v>
      </c>
      <c r="D435" s="23">
        <v>1.708</v>
      </c>
      <c r="E435" s="23">
        <v>2.06</v>
      </c>
      <c r="F435" s="23">
        <v>2.4849999999999999</v>
      </c>
      <c r="G435" s="23">
        <v>2.7869999999999999</v>
      </c>
      <c r="H435" s="23">
        <v>3.45</v>
      </c>
      <c r="I435" s="189"/>
      <c r="J435" s="189"/>
      <c r="K435" s="222"/>
      <c r="L435" s="189"/>
      <c r="M435" s="189"/>
      <c r="N435" s="189"/>
    </row>
    <row r="436" spans="2:14" x14ac:dyDescent="0.2">
      <c r="I436" s="189"/>
      <c r="J436" s="189"/>
      <c r="K436" s="222"/>
      <c r="L436" s="189"/>
      <c r="M436" s="189"/>
      <c r="N436" s="189"/>
    </row>
    <row r="437" spans="2:14" x14ac:dyDescent="0.2">
      <c r="B437" s="5"/>
      <c r="C437" s="4"/>
      <c r="I437" s="189"/>
      <c r="J437" s="189"/>
      <c r="K437" s="222"/>
      <c r="L437" s="189"/>
      <c r="M437" s="189"/>
      <c r="N437" s="189"/>
    </row>
    <row r="438" spans="2:14" x14ac:dyDescent="0.2">
      <c r="B438" s="9"/>
      <c r="C438" s="14"/>
      <c r="I438" s="189"/>
      <c r="J438" s="189"/>
      <c r="K438" s="222"/>
      <c r="L438" s="189"/>
      <c r="M438" s="189"/>
      <c r="N438" s="189"/>
    </row>
    <row r="439" spans="2:14" x14ac:dyDescent="0.2">
      <c r="B439" s="9"/>
      <c r="C439" s="14"/>
      <c r="G439" s="2"/>
      <c r="I439" s="189"/>
      <c r="J439" s="189"/>
      <c r="K439" s="222"/>
      <c r="L439" s="189"/>
      <c r="M439" s="189"/>
      <c r="N439" s="189"/>
    </row>
    <row r="440" spans="2:14" x14ac:dyDescent="0.2">
      <c r="B440" s="9"/>
      <c r="C440" s="14"/>
      <c r="G440" s="2"/>
      <c r="I440" s="189"/>
      <c r="J440" s="189"/>
      <c r="K440" s="222"/>
      <c r="L440" s="189"/>
      <c r="M440" s="189"/>
      <c r="N440" s="189"/>
    </row>
    <row r="441" spans="2:14" x14ac:dyDescent="0.2">
      <c r="B441" s="9"/>
      <c r="C441" s="14"/>
      <c r="G441" s="2"/>
      <c r="I441" s="189"/>
      <c r="J441" s="189"/>
      <c r="K441" s="222"/>
      <c r="L441" s="189"/>
      <c r="M441" s="189"/>
      <c r="N441" s="189"/>
    </row>
    <row r="442" spans="2:14" x14ac:dyDescent="0.2">
      <c r="B442" s="9"/>
      <c r="C442" s="14"/>
      <c r="G442" s="2"/>
      <c r="I442" s="189"/>
      <c r="J442" s="189"/>
      <c r="K442" s="189"/>
      <c r="L442" s="189"/>
      <c r="M442" s="189"/>
      <c r="N442" s="189"/>
    </row>
    <row r="443" spans="2:14" x14ac:dyDescent="0.2">
      <c r="B443" s="9"/>
      <c r="C443" s="14"/>
      <c r="I443" s="189"/>
      <c r="J443" s="189"/>
      <c r="K443" s="189"/>
      <c r="L443" s="189"/>
      <c r="M443" s="189"/>
      <c r="N443" s="189"/>
    </row>
    <row r="444" spans="2:14" x14ac:dyDescent="0.2">
      <c r="B444" s="9"/>
      <c r="C444" s="14"/>
      <c r="I444" s="189"/>
      <c r="J444" s="189"/>
      <c r="K444" s="189"/>
      <c r="L444" s="189"/>
      <c r="M444" s="189"/>
      <c r="N444" s="189"/>
    </row>
    <row r="445" spans="2:14" x14ac:dyDescent="0.2">
      <c r="B445" s="9"/>
      <c r="C445" s="14"/>
      <c r="I445" s="189"/>
      <c r="J445" s="189"/>
      <c r="K445" s="189"/>
      <c r="L445" s="189"/>
      <c r="M445" s="189"/>
      <c r="N445" s="189"/>
    </row>
    <row r="446" spans="2:14" x14ac:dyDescent="0.2">
      <c r="B446" s="9"/>
      <c r="C446" s="14"/>
      <c r="I446" s="189"/>
      <c r="J446" s="189"/>
      <c r="K446" s="189"/>
      <c r="L446" s="189"/>
      <c r="M446" s="189"/>
      <c r="N446" s="189"/>
    </row>
    <row r="447" spans="2:14" x14ac:dyDescent="0.2">
      <c r="I447" s="189"/>
      <c r="J447" s="189"/>
      <c r="K447" s="189"/>
      <c r="L447" s="189"/>
      <c r="M447" s="189"/>
      <c r="N447" s="189"/>
    </row>
    <row r="448" spans="2:14" x14ac:dyDescent="0.2">
      <c r="I448" s="189"/>
      <c r="J448" s="189"/>
      <c r="K448" s="189"/>
      <c r="L448" s="189"/>
      <c r="M448" s="189"/>
      <c r="N448" s="189"/>
    </row>
    <row r="449" spans="2:14" x14ac:dyDescent="0.2">
      <c r="I449" s="189"/>
      <c r="J449" s="189"/>
      <c r="K449" s="189"/>
      <c r="L449" s="189"/>
      <c r="M449" s="189"/>
      <c r="N449" s="189"/>
    </row>
    <row r="450" spans="2:14" x14ac:dyDescent="0.2">
      <c r="I450" s="189"/>
      <c r="J450" s="189"/>
      <c r="K450" s="189"/>
      <c r="L450" s="189"/>
      <c r="M450" s="189"/>
      <c r="N450" s="189"/>
    </row>
    <row r="451" spans="2:14" x14ac:dyDescent="0.2">
      <c r="I451" s="189"/>
      <c r="J451" s="189"/>
      <c r="K451" s="189"/>
      <c r="L451" s="189"/>
      <c r="M451" s="189"/>
      <c r="N451" s="189"/>
    </row>
    <row r="452" spans="2:14" x14ac:dyDescent="0.2">
      <c r="I452" s="189"/>
      <c r="J452" s="189"/>
      <c r="K452" s="189"/>
      <c r="L452" s="189"/>
      <c r="M452" s="189"/>
      <c r="N452" s="189"/>
    </row>
    <row r="453" spans="2:14" x14ac:dyDescent="0.2">
      <c r="I453" s="189"/>
      <c r="J453" s="189"/>
      <c r="K453" s="189"/>
      <c r="L453" s="189"/>
      <c r="M453" s="189"/>
      <c r="N453" s="189"/>
    </row>
    <row r="454" spans="2:14" x14ac:dyDescent="0.2">
      <c r="I454" s="189"/>
      <c r="J454" s="189"/>
      <c r="K454" s="189"/>
      <c r="L454" s="189"/>
      <c r="M454" s="189"/>
      <c r="N454" s="189"/>
    </row>
    <row r="455" spans="2:14" x14ac:dyDescent="0.2">
      <c r="I455" s="189"/>
      <c r="J455" s="189"/>
      <c r="K455" s="189"/>
      <c r="L455" s="189"/>
      <c r="M455" s="189"/>
      <c r="N455" s="189"/>
    </row>
    <row r="456" spans="2:14" x14ac:dyDescent="0.2">
      <c r="I456" s="189"/>
      <c r="J456" s="189"/>
      <c r="K456" s="189"/>
      <c r="L456" s="189"/>
      <c r="M456" s="189"/>
      <c r="N456" s="189"/>
    </row>
    <row r="457" spans="2:14" x14ac:dyDescent="0.2">
      <c r="I457" s="189"/>
      <c r="J457" s="189"/>
      <c r="K457" s="189"/>
      <c r="L457" s="189"/>
      <c r="M457" s="189"/>
      <c r="N457" s="189"/>
    </row>
    <row r="458" spans="2:14" x14ac:dyDescent="0.2">
      <c r="B458" s="2"/>
      <c r="I458" s="189"/>
      <c r="J458" s="189"/>
      <c r="K458" s="189"/>
      <c r="L458" s="189"/>
      <c r="M458" s="189"/>
      <c r="N458" s="189"/>
    </row>
    <row r="459" spans="2:14" x14ac:dyDescent="0.2">
      <c r="I459" s="189"/>
      <c r="J459" s="189"/>
      <c r="K459" s="189"/>
      <c r="L459" s="189"/>
      <c r="M459" s="189"/>
      <c r="N459" s="189"/>
    </row>
    <row r="460" spans="2:14" x14ac:dyDescent="0.2">
      <c r="I460" s="189"/>
      <c r="J460" s="189"/>
      <c r="K460" s="189"/>
      <c r="L460" s="189"/>
      <c r="M460" s="189"/>
      <c r="N460" s="189"/>
    </row>
    <row r="461" spans="2:14" x14ac:dyDescent="0.2">
      <c r="F461" s="69"/>
      <c r="I461" s="189"/>
      <c r="J461" s="189"/>
      <c r="K461" s="189"/>
      <c r="L461" s="189"/>
      <c r="M461" s="189"/>
      <c r="N461" s="189"/>
    </row>
    <row r="462" spans="2:14" x14ac:dyDescent="0.2">
      <c r="B462" s="5"/>
      <c r="C462" s="2"/>
      <c r="F462" s="69"/>
      <c r="I462" s="189"/>
      <c r="J462" s="189"/>
      <c r="K462" s="189"/>
      <c r="L462" s="189"/>
      <c r="M462" s="189"/>
      <c r="N462" s="189"/>
    </row>
    <row r="463" spans="2:14" x14ac:dyDescent="0.2">
      <c r="I463" s="189"/>
      <c r="J463" s="189"/>
      <c r="K463" s="189"/>
      <c r="L463" s="189"/>
      <c r="M463" s="189"/>
      <c r="N463" s="189"/>
    </row>
    <row r="464" spans="2:14" x14ac:dyDescent="0.2">
      <c r="F464" s="69"/>
      <c r="I464" s="189"/>
      <c r="J464" s="189"/>
      <c r="K464" s="189"/>
      <c r="L464" s="189"/>
      <c r="M464" s="189"/>
      <c r="N464" s="189"/>
    </row>
    <row r="465" spans="2:14" x14ac:dyDescent="0.2">
      <c r="B465" s="40" t="s">
        <v>240</v>
      </c>
      <c r="E465" s="69"/>
      <c r="F465" s="69"/>
      <c r="I465" s="223"/>
      <c r="J465" s="189"/>
      <c r="K465" s="189"/>
      <c r="L465" s="189"/>
      <c r="M465" s="189"/>
      <c r="N465" s="189"/>
    </row>
    <row r="466" spans="2:14" ht="13.5" thickBot="1" x14ac:dyDescent="0.25">
      <c r="D466" s="4" t="s">
        <v>4</v>
      </c>
      <c r="E466" s="69"/>
      <c r="F466" s="69"/>
      <c r="I466" s="217"/>
      <c r="J466" s="189"/>
      <c r="K466" s="189"/>
      <c r="L466" s="189"/>
      <c r="M466" s="189"/>
      <c r="N466" s="189"/>
    </row>
    <row r="467" spans="2:14" x14ac:dyDescent="0.2">
      <c r="C467" s="9" t="s">
        <v>135</v>
      </c>
      <c r="D467" s="91">
        <v>3.5</v>
      </c>
      <c r="E467" s="69"/>
      <c r="I467" s="217"/>
      <c r="J467" s="189"/>
      <c r="K467" s="189"/>
      <c r="L467" s="189"/>
      <c r="M467" s="189"/>
      <c r="N467" s="189"/>
    </row>
    <row r="468" spans="2:14" x14ac:dyDescent="0.2">
      <c r="C468" s="9" t="s">
        <v>97</v>
      </c>
      <c r="D468" s="22">
        <v>12</v>
      </c>
      <c r="E468" s="69"/>
      <c r="I468" s="217"/>
      <c r="J468" s="189"/>
      <c r="K468" s="189"/>
      <c r="L468" s="189"/>
      <c r="M468" s="189"/>
      <c r="N468" s="189"/>
    </row>
    <row r="469" spans="2:14" ht="13.5" thickBot="1" x14ac:dyDescent="0.25">
      <c r="C469" s="9" t="s">
        <v>134</v>
      </c>
      <c r="D469" s="23">
        <v>2</v>
      </c>
      <c r="E469" s="69"/>
      <c r="F469" s="60"/>
      <c r="I469" s="217"/>
      <c r="J469" s="189"/>
      <c r="K469" s="189"/>
      <c r="L469" s="189"/>
      <c r="M469" s="189"/>
      <c r="N469" s="189"/>
    </row>
    <row r="470" spans="2:14" x14ac:dyDescent="0.2">
      <c r="D470" s="4" t="s">
        <v>9</v>
      </c>
      <c r="F470" s="44"/>
      <c r="G470" s="60"/>
      <c r="H470" s="60"/>
      <c r="I470" s="217"/>
      <c r="J470" s="189"/>
      <c r="K470" s="189"/>
      <c r="L470" s="189"/>
      <c r="M470" s="189"/>
      <c r="N470" s="189"/>
    </row>
    <row r="471" spans="2:14" x14ac:dyDescent="0.2">
      <c r="C471" s="5" t="s">
        <v>241</v>
      </c>
      <c r="D471" s="90" t="s">
        <v>136</v>
      </c>
      <c r="F471" s="44"/>
      <c r="G471" s="44"/>
      <c r="H471" s="44"/>
      <c r="I471" s="217"/>
      <c r="J471" s="189"/>
      <c r="K471" s="189"/>
      <c r="L471" s="189"/>
      <c r="M471" s="189"/>
      <c r="N471" s="189"/>
    </row>
    <row r="472" spans="2:14" x14ac:dyDescent="0.2">
      <c r="C472" s="16" t="s">
        <v>19</v>
      </c>
      <c r="D472" s="48">
        <f>TDIST(D467,D468,D469)</f>
        <v>4.3818694317481494E-3</v>
      </c>
      <c r="E472" s="60"/>
      <c r="F472" s="44"/>
      <c r="G472" s="44"/>
      <c r="H472" s="44"/>
      <c r="I472" s="217"/>
      <c r="J472" s="189"/>
      <c r="K472" s="189"/>
      <c r="L472" s="189"/>
      <c r="M472" s="189"/>
      <c r="N472" s="189"/>
    </row>
    <row r="473" spans="2:14" x14ac:dyDescent="0.2">
      <c r="C473" s="5" t="s">
        <v>242</v>
      </c>
      <c r="D473" s="48">
        <f>1-D472</f>
        <v>0.99561813056825188</v>
      </c>
      <c r="E473" s="44"/>
      <c r="F473" s="44"/>
      <c r="G473" s="44"/>
      <c r="H473" s="44"/>
      <c r="I473" s="217"/>
      <c r="J473" s="189"/>
      <c r="K473" s="189"/>
      <c r="L473" s="189"/>
      <c r="M473" s="189"/>
      <c r="N473" s="189"/>
    </row>
    <row r="474" spans="2:14" x14ac:dyDescent="0.2">
      <c r="G474" s="44"/>
      <c r="H474" s="44"/>
      <c r="I474" s="217"/>
      <c r="J474" s="189"/>
      <c r="K474" s="189"/>
      <c r="L474" s="189"/>
      <c r="M474" s="189"/>
      <c r="N474" s="189"/>
    </row>
    <row r="475" spans="2:14" x14ac:dyDescent="0.2">
      <c r="D475" s="81"/>
      <c r="E475" s="44"/>
      <c r="F475" s="44"/>
      <c r="G475" s="44"/>
      <c r="H475" s="44"/>
      <c r="I475" s="217"/>
      <c r="J475" s="189"/>
      <c r="K475" s="189"/>
      <c r="L475" s="189"/>
      <c r="M475" s="189"/>
      <c r="N475" s="189"/>
    </row>
    <row r="476" spans="2:14" x14ac:dyDescent="0.2">
      <c r="B476" s="40" t="s">
        <v>243</v>
      </c>
      <c r="E476" s="44"/>
      <c r="F476" s="44"/>
      <c r="G476" s="44"/>
      <c r="H476" s="44"/>
      <c r="I476" s="217"/>
      <c r="J476" s="189"/>
      <c r="K476" s="189"/>
      <c r="L476" s="189"/>
      <c r="M476" s="189"/>
      <c r="N476" s="189"/>
    </row>
    <row r="477" spans="2:14" ht="13.5" thickBot="1" x14ac:dyDescent="0.25">
      <c r="D477" s="4" t="s">
        <v>4</v>
      </c>
      <c r="E477" s="44"/>
      <c r="F477" s="44"/>
      <c r="G477" s="44"/>
      <c r="H477" s="44"/>
      <c r="I477" s="217"/>
      <c r="J477" s="189"/>
      <c r="K477" s="189"/>
      <c r="L477" s="189"/>
      <c r="M477" s="189"/>
      <c r="N477" s="189"/>
    </row>
    <row r="478" spans="2:14" x14ac:dyDescent="0.2">
      <c r="C478" s="9" t="s">
        <v>135</v>
      </c>
      <c r="D478" s="225">
        <v>3.5</v>
      </c>
      <c r="E478" s="44"/>
      <c r="F478" s="44"/>
      <c r="G478" s="44"/>
      <c r="H478" s="44"/>
      <c r="I478" s="217"/>
      <c r="J478" s="189"/>
      <c r="K478" s="189"/>
      <c r="L478" s="189"/>
      <c r="M478" s="189"/>
      <c r="N478" s="189"/>
    </row>
    <row r="479" spans="2:14" x14ac:dyDescent="0.2">
      <c r="C479" s="9" t="s">
        <v>97</v>
      </c>
      <c r="D479" s="7">
        <v>12</v>
      </c>
      <c r="E479" s="44"/>
      <c r="F479" s="44"/>
      <c r="G479" s="44"/>
      <c r="H479" s="44"/>
      <c r="I479" s="217"/>
      <c r="J479" s="189"/>
      <c r="K479" s="189"/>
      <c r="L479" s="189"/>
      <c r="M479" s="189"/>
      <c r="N479" s="189"/>
    </row>
    <row r="480" spans="2:14" ht="13.5" thickBot="1" x14ac:dyDescent="0.25">
      <c r="C480" s="9" t="s">
        <v>134</v>
      </c>
      <c r="D480" s="8">
        <v>2</v>
      </c>
      <c r="E480" s="44"/>
      <c r="F480" s="44"/>
      <c r="G480" s="44"/>
      <c r="H480" s="44"/>
      <c r="I480" s="189"/>
      <c r="J480" s="189"/>
      <c r="K480" s="189"/>
      <c r="L480" s="189"/>
      <c r="M480" s="189"/>
      <c r="N480" s="189"/>
    </row>
    <row r="481" spans="3:14" x14ac:dyDescent="0.2">
      <c r="D481" s="4" t="s">
        <v>9</v>
      </c>
      <c r="E481" s="44"/>
      <c r="F481" s="44"/>
      <c r="G481" s="44"/>
      <c r="H481" s="44"/>
      <c r="I481" s="189"/>
      <c r="J481" s="189"/>
      <c r="K481" s="189"/>
      <c r="L481" s="189"/>
      <c r="M481" s="189"/>
      <c r="N481" s="189"/>
    </row>
    <row r="482" spans="3:14" x14ac:dyDescent="0.2">
      <c r="C482" s="5" t="s">
        <v>241</v>
      </c>
      <c r="D482" s="90" t="s">
        <v>136</v>
      </c>
      <c r="E482" s="44"/>
      <c r="F482" s="44"/>
      <c r="G482" s="44"/>
      <c r="H482" s="44"/>
      <c r="I482" s="189"/>
      <c r="J482" s="189"/>
      <c r="K482" s="189"/>
      <c r="L482" s="189"/>
      <c r="M482" s="189"/>
      <c r="N482" s="189"/>
    </row>
    <row r="483" spans="3:14" ht="13.5" thickBot="1" x14ac:dyDescent="0.25">
      <c r="C483" s="16" t="s">
        <v>19</v>
      </c>
      <c r="D483" s="48">
        <f>TDIST(D478,D479,D480)</f>
        <v>4.3818694317481494E-3</v>
      </c>
      <c r="E483" s="44"/>
      <c r="F483" s="44"/>
      <c r="G483" s="44"/>
      <c r="H483" s="44"/>
      <c r="I483" s="189"/>
      <c r="J483" s="189"/>
      <c r="K483" s="189"/>
      <c r="L483" s="189"/>
      <c r="M483" s="189"/>
      <c r="N483" s="189"/>
    </row>
    <row r="484" spans="3:14" ht="13.5" thickBot="1" x14ac:dyDescent="0.25">
      <c r="C484" s="5" t="s">
        <v>242</v>
      </c>
      <c r="D484" s="235">
        <f>1-D483</f>
        <v>0.99561813056825188</v>
      </c>
      <c r="E484" s="44"/>
      <c r="F484" s="44"/>
      <c r="G484" s="44"/>
      <c r="H484" s="44"/>
      <c r="I484" s="189"/>
      <c r="J484" s="189"/>
      <c r="K484" s="189"/>
      <c r="L484" s="189"/>
      <c r="M484" s="189"/>
      <c r="N484" s="189"/>
    </row>
    <row r="485" spans="3:14" x14ac:dyDescent="0.2">
      <c r="E485" s="44"/>
      <c r="I485" s="189"/>
      <c r="J485" s="189"/>
      <c r="K485" s="189"/>
      <c r="L485" s="189"/>
      <c r="M485" s="189"/>
      <c r="N485" s="189"/>
    </row>
    <row r="486" spans="3:14" x14ac:dyDescent="0.2">
      <c r="I486" s="189"/>
      <c r="J486" s="189"/>
      <c r="K486" s="189"/>
      <c r="L486" s="189"/>
      <c r="M486" s="189"/>
      <c r="N486" s="189"/>
    </row>
    <row r="487" spans="3:14" x14ac:dyDescent="0.2">
      <c r="I487" s="189"/>
      <c r="J487" s="189"/>
      <c r="K487" s="189"/>
      <c r="L487" s="189"/>
      <c r="M487" s="189"/>
      <c r="N487" s="189"/>
    </row>
    <row r="488" spans="3:14" x14ac:dyDescent="0.2">
      <c r="I488" s="189"/>
      <c r="J488" s="189"/>
      <c r="K488" s="189"/>
      <c r="L488" s="189"/>
      <c r="M488" s="189"/>
      <c r="N488" s="189"/>
    </row>
    <row r="489" spans="3:14" x14ac:dyDescent="0.2">
      <c r="I489" s="189"/>
      <c r="J489" s="189"/>
      <c r="K489" s="189"/>
      <c r="L489" s="189"/>
      <c r="M489" s="189"/>
      <c r="N489" s="189"/>
    </row>
    <row r="490" spans="3:14" x14ac:dyDescent="0.2">
      <c r="I490" s="189"/>
      <c r="J490" s="189"/>
      <c r="K490" s="189"/>
      <c r="L490" s="189"/>
      <c r="M490" s="189"/>
      <c r="N490" s="189"/>
    </row>
    <row r="491" spans="3:14" x14ac:dyDescent="0.2">
      <c r="I491" s="189"/>
      <c r="J491" s="189"/>
      <c r="K491" s="189"/>
      <c r="L491" s="189"/>
      <c r="M491" s="189"/>
      <c r="N491" s="189"/>
    </row>
    <row r="492" spans="3:14" x14ac:dyDescent="0.2">
      <c r="I492" s="189"/>
      <c r="J492" s="189"/>
      <c r="K492" s="189"/>
      <c r="L492" s="189"/>
      <c r="M492" s="189"/>
      <c r="N492" s="189"/>
    </row>
    <row r="493" spans="3:14" x14ac:dyDescent="0.2">
      <c r="I493" s="189"/>
      <c r="J493" s="189"/>
      <c r="K493" s="189"/>
      <c r="L493" s="189"/>
      <c r="M493" s="189"/>
      <c r="N493" s="189"/>
    </row>
    <row r="494" spans="3:14" x14ac:dyDescent="0.2">
      <c r="I494" s="189"/>
      <c r="J494" s="189"/>
      <c r="K494" s="189"/>
      <c r="L494" s="189"/>
      <c r="M494" s="189"/>
      <c r="N494" s="189"/>
    </row>
    <row r="495" spans="3:14" x14ac:dyDescent="0.2">
      <c r="I495" s="189"/>
      <c r="J495" s="189"/>
      <c r="K495" s="189"/>
      <c r="L495" s="189"/>
      <c r="M495" s="189"/>
      <c r="N495" s="189"/>
    </row>
    <row r="496" spans="3:14" x14ac:dyDescent="0.2">
      <c r="I496" s="189"/>
      <c r="J496" s="189"/>
      <c r="K496" s="189"/>
      <c r="L496" s="189"/>
      <c r="M496" s="189"/>
      <c r="N496" s="189"/>
    </row>
    <row r="497" spans="9:14" x14ac:dyDescent="0.2">
      <c r="I497" s="189"/>
      <c r="J497" s="189"/>
      <c r="K497" s="189"/>
      <c r="L497" s="189"/>
      <c r="M497" s="189"/>
      <c r="N497" s="189"/>
    </row>
    <row r="498" spans="9:14" x14ac:dyDescent="0.2">
      <c r="I498" s="189"/>
      <c r="J498" s="189"/>
      <c r="K498" s="189"/>
      <c r="L498" s="189"/>
      <c r="M498" s="189"/>
      <c r="N498" s="189"/>
    </row>
    <row r="499" spans="9:14" x14ac:dyDescent="0.2">
      <c r="I499" s="189"/>
      <c r="J499" s="189"/>
      <c r="K499" s="189"/>
      <c r="L499" s="189"/>
      <c r="M499" s="189"/>
      <c r="N499" s="189"/>
    </row>
    <row r="500" spans="9:14" x14ac:dyDescent="0.2">
      <c r="I500" s="189"/>
      <c r="J500" s="189"/>
      <c r="K500" s="189" t="s">
        <v>27</v>
      </c>
      <c r="L500" s="189"/>
      <c r="M500" s="189"/>
      <c r="N500" s="189"/>
    </row>
    <row r="501" spans="9:14" x14ac:dyDescent="0.2">
      <c r="I501" s="189"/>
      <c r="J501" s="189"/>
      <c r="K501" s="189"/>
      <c r="L501" s="189"/>
      <c r="M501" s="189"/>
      <c r="N501" s="189"/>
    </row>
    <row r="502" spans="9:14" x14ac:dyDescent="0.2">
      <c r="I502" s="189"/>
      <c r="J502" s="189"/>
      <c r="K502" s="189"/>
      <c r="L502" s="189"/>
      <c r="M502" s="189"/>
      <c r="N502" s="189"/>
    </row>
    <row r="503" spans="9:14" x14ac:dyDescent="0.2">
      <c r="I503" s="189"/>
      <c r="J503" s="189"/>
      <c r="K503" s="189"/>
      <c r="L503" s="189"/>
      <c r="M503" s="189"/>
      <c r="N503" s="189"/>
    </row>
    <row r="504" spans="9:14" x14ac:dyDescent="0.2">
      <c r="I504" s="189"/>
      <c r="J504" s="189"/>
      <c r="K504" s="189"/>
      <c r="L504" s="189"/>
      <c r="M504" s="189"/>
      <c r="N504" s="189"/>
    </row>
    <row r="505" spans="9:14" x14ac:dyDescent="0.2">
      <c r="I505" s="189"/>
      <c r="J505" s="189"/>
      <c r="K505" s="189"/>
      <c r="L505" s="189"/>
      <c r="M505" s="189"/>
      <c r="N505" s="189"/>
    </row>
    <row r="506" spans="9:14" x14ac:dyDescent="0.2">
      <c r="I506" s="189"/>
      <c r="J506" s="189"/>
      <c r="K506" s="189"/>
      <c r="L506" s="189"/>
      <c r="M506" s="189"/>
      <c r="N506" s="189"/>
    </row>
    <row r="507" spans="9:14" x14ac:dyDescent="0.2">
      <c r="I507" s="189"/>
      <c r="J507" s="189"/>
      <c r="K507" s="189"/>
      <c r="L507" s="189"/>
      <c r="M507" s="189"/>
      <c r="N507" s="189"/>
    </row>
    <row r="508" spans="9:14" x14ac:dyDescent="0.2">
      <c r="I508" s="189"/>
      <c r="J508" s="189"/>
      <c r="K508" s="189"/>
      <c r="L508" s="189"/>
      <c r="M508" s="189"/>
      <c r="N508" s="189"/>
    </row>
    <row r="509" spans="9:14" x14ac:dyDescent="0.2">
      <c r="I509" s="189"/>
      <c r="J509" s="189"/>
      <c r="K509" s="189"/>
      <c r="L509" s="189"/>
      <c r="M509" s="189"/>
      <c r="N509" s="189"/>
    </row>
    <row r="510" spans="9:14" x14ac:dyDescent="0.2">
      <c r="I510" s="189"/>
      <c r="J510" s="189"/>
      <c r="K510" s="189"/>
      <c r="L510" s="189"/>
      <c r="M510" s="189"/>
      <c r="N510" s="189"/>
    </row>
    <row r="511" spans="9:14" x14ac:dyDescent="0.2">
      <c r="I511" s="189"/>
      <c r="J511" s="189"/>
      <c r="K511" s="189"/>
      <c r="L511" s="189"/>
      <c r="M511" s="189"/>
      <c r="N511" s="189"/>
    </row>
    <row r="512" spans="9:14" x14ac:dyDescent="0.2">
      <c r="I512" s="189"/>
      <c r="J512" s="189"/>
      <c r="K512" s="189"/>
      <c r="L512" s="189"/>
      <c r="M512" s="189"/>
      <c r="N512" s="189"/>
    </row>
    <row r="513" spans="9:14" x14ac:dyDescent="0.2">
      <c r="I513" s="189"/>
      <c r="J513" s="189"/>
      <c r="K513" s="189"/>
      <c r="L513" s="189"/>
      <c r="M513" s="189"/>
      <c r="N513" s="189"/>
    </row>
    <row r="514" spans="9:14" x14ac:dyDescent="0.2">
      <c r="I514" s="189"/>
      <c r="J514" s="189"/>
      <c r="K514" s="189"/>
      <c r="L514" s="189"/>
      <c r="M514" s="189"/>
      <c r="N514" s="189"/>
    </row>
    <row r="515" spans="9:14" x14ac:dyDescent="0.2">
      <c r="I515" s="189"/>
      <c r="J515" s="189"/>
      <c r="K515" s="189"/>
      <c r="L515" s="189"/>
      <c r="M515" s="189"/>
      <c r="N515" s="189"/>
    </row>
    <row r="516" spans="9:14" x14ac:dyDescent="0.2">
      <c r="I516" s="189"/>
      <c r="J516" s="189"/>
      <c r="K516" s="189"/>
      <c r="L516" s="189"/>
      <c r="M516" s="189"/>
      <c r="N516" s="189"/>
    </row>
    <row r="517" spans="9:14" x14ac:dyDescent="0.2">
      <c r="I517" s="189"/>
      <c r="J517" s="189"/>
      <c r="K517" s="189"/>
      <c r="L517" s="189"/>
      <c r="M517" s="189"/>
      <c r="N517" s="189"/>
    </row>
    <row r="518" spans="9:14" x14ac:dyDescent="0.2">
      <c r="I518" s="189"/>
      <c r="J518" s="189"/>
      <c r="K518" s="189"/>
      <c r="L518" s="189"/>
      <c r="M518" s="189"/>
      <c r="N518" s="189"/>
    </row>
    <row r="519" spans="9:14" x14ac:dyDescent="0.2">
      <c r="I519" s="189"/>
      <c r="J519" s="189"/>
      <c r="K519" s="189"/>
      <c r="L519" s="189"/>
      <c r="M519" s="189"/>
      <c r="N519" s="189"/>
    </row>
    <row r="520" spans="9:14" x14ac:dyDescent="0.2">
      <c r="I520" s="189"/>
      <c r="J520" s="189"/>
      <c r="K520" s="189"/>
      <c r="L520" s="189"/>
      <c r="M520" s="189"/>
      <c r="N520" s="189"/>
    </row>
    <row r="521" spans="9:14" x14ac:dyDescent="0.2">
      <c r="I521" s="189"/>
      <c r="J521" s="189"/>
      <c r="K521" s="189"/>
      <c r="L521" s="189"/>
      <c r="M521" s="189"/>
      <c r="N521" s="189"/>
    </row>
    <row r="522" spans="9:14" x14ac:dyDescent="0.2">
      <c r="I522" s="189"/>
      <c r="J522" s="189"/>
      <c r="K522" s="189"/>
      <c r="L522" s="189"/>
      <c r="M522" s="189"/>
      <c r="N522" s="189"/>
    </row>
    <row r="523" spans="9:14" x14ac:dyDescent="0.2">
      <c r="I523" s="189"/>
      <c r="J523" s="189"/>
      <c r="K523" s="189"/>
      <c r="L523" s="189"/>
      <c r="M523" s="189"/>
      <c r="N523" s="189"/>
    </row>
    <row r="524" spans="9:14" x14ac:dyDescent="0.2">
      <c r="I524" s="189"/>
      <c r="J524" s="189"/>
      <c r="K524" s="189"/>
      <c r="L524" s="189"/>
      <c r="M524" s="189"/>
      <c r="N524" s="189"/>
    </row>
    <row r="525" spans="9:14" x14ac:dyDescent="0.2">
      <c r="I525" s="189"/>
      <c r="J525" s="189"/>
      <c r="K525" s="189"/>
      <c r="L525" s="189"/>
      <c r="M525" s="189"/>
      <c r="N525" s="189"/>
    </row>
    <row r="526" spans="9:14" x14ac:dyDescent="0.2">
      <c r="I526" s="189"/>
      <c r="J526" s="189"/>
      <c r="K526" s="189"/>
      <c r="L526" s="189"/>
      <c r="M526" s="189"/>
      <c r="N526" s="189"/>
    </row>
    <row r="527" spans="9:14" x14ac:dyDescent="0.2">
      <c r="I527" s="189"/>
      <c r="J527" s="189"/>
      <c r="K527" s="189"/>
      <c r="L527" s="189"/>
      <c r="M527" s="189"/>
      <c r="N527" s="189"/>
    </row>
    <row r="528" spans="9:14" x14ac:dyDescent="0.2">
      <c r="I528" s="189"/>
      <c r="J528" s="189"/>
      <c r="K528" s="189"/>
      <c r="L528" s="189"/>
      <c r="M528" s="189"/>
      <c r="N528" s="189"/>
    </row>
    <row r="529" spans="9:14" x14ac:dyDescent="0.2">
      <c r="I529" s="189"/>
      <c r="J529" s="189"/>
      <c r="K529" s="189"/>
      <c r="L529" s="189"/>
      <c r="M529" s="189"/>
      <c r="N529" s="189"/>
    </row>
    <row r="530" spans="9:14" x14ac:dyDescent="0.2">
      <c r="I530" s="189"/>
      <c r="J530" s="189"/>
      <c r="K530" s="189"/>
      <c r="L530" s="189"/>
      <c r="M530" s="189"/>
      <c r="N530" s="189"/>
    </row>
    <row r="531" spans="9:14" x14ac:dyDescent="0.2">
      <c r="I531" s="189"/>
      <c r="J531" s="189"/>
      <c r="K531" s="189"/>
      <c r="L531" s="189"/>
      <c r="M531" s="189"/>
      <c r="N531" s="189"/>
    </row>
    <row r="532" spans="9:14" x14ac:dyDescent="0.2">
      <c r="I532" s="189"/>
      <c r="J532" s="189"/>
      <c r="K532" s="189"/>
      <c r="L532" s="189"/>
      <c r="M532" s="189"/>
      <c r="N532" s="189"/>
    </row>
    <row r="533" spans="9:14" x14ac:dyDescent="0.2">
      <c r="I533" s="189"/>
      <c r="J533" s="189"/>
      <c r="K533" s="189"/>
      <c r="L533" s="189"/>
      <c r="M533" s="189"/>
      <c r="N533" s="189"/>
    </row>
    <row r="534" spans="9:14" x14ac:dyDescent="0.2">
      <c r="I534" s="189"/>
      <c r="J534" s="189"/>
      <c r="K534" s="189"/>
      <c r="L534" s="189"/>
      <c r="M534" s="189"/>
      <c r="N534" s="189"/>
    </row>
    <row r="535" spans="9:14" x14ac:dyDescent="0.2">
      <c r="I535" s="189"/>
      <c r="J535" s="189"/>
      <c r="K535" s="189"/>
      <c r="L535" s="189"/>
      <c r="M535" s="189"/>
      <c r="N535" s="189"/>
    </row>
    <row r="536" spans="9:14" x14ac:dyDescent="0.2">
      <c r="I536" s="189"/>
      <c r="J536" s="189"/>
      <c r="K536" s="189"/>
      <c r="L536" s="189"/>
      <c r="M536" s="189"/>
      <c r="N536" s="189"/>
    </row>
    <row r="537" spans="9:14" x14ac:dyDescent="0.2">
      <c r="I537" s="189"/>
      <c r="J537" s="189"/>
      <c r="K537" s="189"/>
      <c r="L537" s="189"/>
      <c r="M537" s="189"/>
      <c r="N537" s="189"/>
    </row>
    <row r="538" spans="9:14" x14ac:dyDescent="0.2">
      <c r="I538" s="189"/>
      <c r="J538" s="189"/>
      <c r="K538" s="189"/>
      <c r="L538" s="189"/>
      <c r="M538" s="189"/>
      <c r="N538" s="189"/>
    </row>
    <row r="539" spans="9:14" x14ac:dyDescent="0.2">
      <c r="I539" s="189"/>
      <c r="J539" s="189"/>
      <c r="K539" s="189"/>
      <c r="L539" s="189"/>
      <c r="M539" s="189"/>
      <c r="N539" s="189"/>
    </row>
    <row r="540" spans="9:14" x14ac:dyDescent="0.2">
      <c r="I540" s="189"/>
      <c r="J540" s="189"/>
      <c r="K540" s="189"/>
      <c r="L540" s="189"/>
      <c r="M540" s="189"/>
      <c r="N540" s="189"/>
    </row>
    <row r="541" spans="9:14" x14ac:dyDescent="0.2">
      <c r="I541" s="189"/>
      <c r="J541" s="189"/>
      <c r="K541" s="189"/>
      <c r="L541" s="189"/>
      <c r="M541" s="189"/>
      <c r="N541" s="189"/>
    </row>
    <row r="542" spans="9:14" x14ac:dyDescent="0.2">
      <c r="I542" s="189"/>
      <c r="J542" s="189"/>
      <c r="K542" s="189"/>
      <c r="L542" s="189"/>
      <c r="M542" s="189"/>
      <c r="N542" s="189"/>
    </row>
    <row r="543" spans="9:14" x14ac:dyDescent="0.2">
      <c r="I543" s="189"/>
      <c r="J543" s="189"/>
      <c r="K543" s="189"/>
      <c r="L543" s="189"/>
      <c r="M543" s="189"/>
      <c r="N543" s="189"/>
    </row>
    <row r="544" spans="9:14" x14ac:dyDescent="0.2">
      <c r="I544" s="189"/>
      <c r="J544" s="189"/>
      <c r="K544" s="189"/>
      <c r="L544" s="189"/>
      <c r="M544" s="189"/>
      <c r="N544" s="189"/>
    </row>
    <row r="545" spans="9:14" x14ac:dyDescent="0.2">
      <c r="I545" s="189"/>
      <c r="J545" s="189"/>
      <c r="K545" s="189"/>
      <c r="L545" s="189"/>
      <c r="M545" s="189"/>
      <c r="N545" s="189"/>
    </row>
    <row r="546" spans="9:14" x14ac:dyDescent="0.2">
      <c r="I546" s="189"/>
      <c r="J546" s="189"/>
      <c r="K546" s="189"/>
      <c r="L546" s="189"/>
      <c r="M546" s="189"/>
      <c r="N546" s="189"/>
    </row>
    <row r="547" spans="9:14" x14ac:dyDescent="0.2">
      <c r="I547" s="189"/>
      <c r="J547" s="189"/>
      <c r="K547" s="189"/>
      <c r="L547" s="189"/>
      <c r="M547" s="189"/>
      <c r="N547" s="189"/>
    </row>
    <row r="548" spans="9:14" x14ac:dyDescent="0.2">
      <c r="I548" s="189"/>
      <c r="J548" s="189"/>
      <c r="K548" s="189"/>
      <c r="L548" s="189"/>
      <c r="M548" s="189"/>
      <c r="N548" s="189"/>
    </row>
    <row r="549" spans="9:14" x14ac:dyDescent="0.2">
      <c r="I549" s="189"/>
      <c r="J549" s="189"/>
      <c r="K549" s="189"/>
      <c r="L549" s="189"/>
      <c r="M549" s="189"/>
      <c r="N549" s="189"/>
    </row>
    <row r="550" spans="9:14" x14ac:dyDescent="0.2">
      <c r="I550" s="189"/>
      <c r="J550" s="189"/>
      <c r="K550" s="189"/>
      <c r="L550" s="189"/>
      <c r="M550" s="189"/>
      <c r="N550" s="189"/>
    </row>
    <row r="551" spans="9:14" x14ac:dyDescent="0.2">
      <c r="I551" s="189"/>
      <c r="J551" s="189"/>
      <c r="K551" s="189"/>
      <c r="L551" s="189"/>
      <c r="M551" s="189"/>
      <c r="N551" s="189"/>
    </row>
    <row r="552" spans="9:14" x14ac:dyDescent="0.2">
      <c r="I552" s="189"/>
      <c r="J552" s="189"/>
      <c r="K552" s="189"/>
      <c r="L552" s="189"/>
      <c r="M552" s="189"/>
      <c r="N552" s="189"/>
    </row>
    <row r="553" spans="9:14" x14ac:dyDescent="0.2">
      <c r="I553" s="189"/>
      <c r="J553" s="189"/>
      <c r="K553" s="189"/>
      <c r="L553" s="189"/>
      <c r="M553" s="189"/>
      <c r="N553" s="189"/>
    </row>
    <row r="554" spans="9:14" x14ac:dyDescent="0.2">
      <c r="I554" s="189"/>
      <c r="J554" s="189"/>
      <c r="K554" s="189"/>
      <c r="L554" s="189"/>
      <c r="M554" s="189"/>
      <c r="N554" s="189"/>
    </row>
    <row r="555" spans="9:14" x14ac:dyDescent="0.2">
      <c r="I555" s="189"/>
      <c r="J555" s="189"/>
      <c r="K555" s="189"/>
      <c r="L555" s="189"/>
      <c r="M555" s="189"/>
      <c r="N555" s="189"/>
    </row>
    <row r="556" spans="9:14" x14ac:dyDescent="0.2">
      <c r="I556" s="189"/>
      <c r="J556" s="189"/>
      <c r="K556" s="189"/>
      <c r="L556" s="189"/>
      <c r="M556" s="189"/>
      <c r="N556" s="189"/>
    </row>
    <row r="557" spans="9:14" x14ac:dyDescent="0.2">
      <c r="I557" s="189"/>
      <c r="J557" s="189"/>
      <c r="K557" s="189"/>
      <c r="L557" s="189"/>
      <c r="M557" s="189"/>
      <c r="N557" s="189"/>
    </row>
    <row r="558" spans="9:14" x14ac:dyDescent="0.2">
      <c r="I558" s="189"/>
      <c r="J558" s="189"/>
      <c r="K558" s="189"/>
      <c r="L558" s="189"/>
      <c r="M558" s="189"/>
      <c r="N558" s="189"/>
    </row>
    <row r="559" spans="9:14" x14ac:dyDescent="0.2">
      <c r="I559" s="189"/>
      <c r="J559" s="189"/>
      <c r="K559" s="189"/>
      <c r="L559" s="189"/>
      <c r="M559" s="189"/>
      <c r="N559" s="189"/>
    </row>
    <row r="560" spans="9:14" x14ac:dyDescent="0.2">
      <c r="I560" s="189"/>
      <c r="J560" s="189"/>
      <c r="K560" s="189"/>
      <c r="L560" s="189"/>
      <c r="M560" s="189"/>
      <c r="N560" s="189"/>
    </row>
    <row r="561" spans="2:14" x14ac:dyDescent="0.2">
      <c r="I561" s="189"/>
      <c r="J561" s="189"/>
      <c r="K561" s="189"/>
      <c r="L561" s="189"/>
      <c r="M561" s="189"/>
      <c r="N561" s="189"/>
    </row>
    <row r="562" spans="2:14" x14ac:dyDescent="0.2">
      <c r="I562" s="189"/>
      <c r="J562" s="189"/>
      <c r="K562" s="189"/>
      <c r="L562" s="189"/>
      <c r="M562" s="189"/>
      <c r="N562" s="189"/>
    </row>
    <row r="563" spans="2:14" x14ac:dyDescent="0.2">
      <c r="I563" s="189"/>
      <c r="J563" s="189"/>
      <c r="K563" s="189"/>
      <c r="L563" s="189"/>
      <c r="M563" s="189"/>
      <c r="N563" s="189"/>
    </row>
    <row r="564" spans="2:14" x14ac:dyDescent="0.2">
      <c r="I564" s="189"/>
      <c r="J564" s="189"/>
      <c r="K564" s="189"/>
      <c r="L564" s="189"/>
      <c r="M564" s="189"/>
      <c r="N564" s="189"/>
    </row>
    <row r="565" spans="2:14" x14ac:dyDescent="0.2">
      <c r="I565" s="189"/>
      <c r="J565" s="189"/>
      <c r="K565" s="189"/>
      <c r="L565" s="189"/>
      <c r="M565" s="189"/>
      <c r="N565" s="189"/>
    </row>
    <row r="566" spans="2:14" x14ac:dyDescent="0.2">
      <c r="I566" s="189"/>
      <c r="J566" s="189"/>
      <c r="K566" s="189"/>
      <c r="L566" s="189"/>
      <c r="M566" s="189"/>
      <c r="N566" s="189"/>
    </row>
    <row r="567" spans="2:14" ht="13.5" thickBot="1" x14ac:dyDescent="0.25">
      <c r="I567" s="189"/>
      <c r="J567" s="189"/>
      <c r="K567" s="189"/>
      <c r="L567" s="189"/>
      <c r="M567" s="189"/>
      <c r="N567" s="189"/>
    </row>
    <row r="568" spans="2:14" ht="13.5" thickBot="1" x14ac:dyDescent="0.25">
      <c r="B568" s="186" t="s">
        <v>269</v>
      </c>
      <c r="C568" s="185" t="s">
        <v>118</v>
      </c>
      <c r="D568" s="185" t="s">
        <v>119</v>
      </c>
      <c r="I568" s="189"/>
      <c r="J568" s="189"/>
      <c r="K568" s="189"/>
      <c r="L568" s="189"/>
      <c r="M568" s="189"/>
      <c r="N568" s="189"/>
    </row>
    <row r="569" spans="2:14" ht="13.5" thickBot="1" x14ac:dyDescent="0.25">
      <c r="B569" s="79">
        <f>TTEST(C570:C578,D570:D578,2,1)</f>
        <v>0.19601578492528193</v>
      </c>
      <c r="C569" s="24" t="s">
        <v>116</v>
      </c>
      <c r="D569" s="24" t="s">
        <v>117</v>
      </c>
      <c r="I569" s="189"/>
      <c r="J569" s="189"/>
      <c r="K569" s="189"/>
      <c r="L569" s="189"/>
      <c r="M569" s="189"/>
      <c r="N569" s="189"/>
    </row>
    <row r="570" spans="2:14" x14ac:dyDescent="0.2">
      <c r="B570">
        <v>1</v>
      </c>
      <c r="C570" s="22">
        <v>3</v>
      </c>
      <c r="D570" s="22">
        <v>6</v>
      </c>
      <c r="I570" s="189"/>
      <c r="J570" s="189"/>
      <c r="K570" s="189"/>
      <c r="L570" s="189"/>
      <c r="M570" s="189"/>
      <c r="N570" s="189"/>
    </row>
    <row r="571" spans="2:14" x14ac:dyDescent="0.2">
      <c r="B571">
        <v>2</v>
      </c>
      <c r="C571" s="22">
        <v>4</v>
      </c>
      <c r="D571" s="22">
        <v>19</v>
      </c>
      <c r="I571" s="189"/>
      <c r="J571" s="189"/>
      <c r="K571" s="189"/>
      <c r="L571" s="189"/>
      <c r="M571" s="189"/>
      <c r="N571" s="189"/>
    </row>
    <row r="572" spans="2:14" x14ac:dyDescent="0.2">
      <c r="B572">
        <v>3</v>
      </c>
      <c r="C572" s="22">
        <v>5</v>
      </c>
      <c r="D572" s="22">
        <v>3</v>
      </c>
      <c r="I572" s="189"/>
      <c r="J572" s="189"/>
      <c r="K572" s="189"/>
      <c r="L572" s="189"/>
      <c r="M572" s="189"/>
      <c r="N572" s="189"/>
    </row>
    <row r="573" spans="2:14" x14ac:dyDescent="0.2">
      <c r="B573">
        <v>4</v>
      </c>
      <c r="C573" s="22">
        <v>8</v>
      </c>
      <c r="D573" s="22">
        <v>2</v>
      </c>
      <c r="I573" s="189"/>
      <c r="J573" s="189"/>
      <c r="K573" s="189"/>
      <c r="L573" s="189"/>
      <c r="M573" s="189"/>
      <c r="N573" s="189"/>
    </row>
    <row r="574" spans="2:14" x14ac:dyDescent="0.2">
      <c r="B574">
        <v>5</v>
      </c>
      <c r="C574" s="22">
        <v>9</v>
      </c>
      <c r="D574" s="22">
        <v>14</v>
      </c>
      <c r="I574" s="189"/>
      <c r="J574" s="189"/>
      <c r="K574" s="189"/>
      <c r="L574" s="189"/>
      <c r="M574" s="189"/>
      <c r="N574" s="189"/>
    </row>
    <row r="575" spans="2:14" x14ac:dyDescent="0.2">
      <c r="B575">
        <v>6</v>
      </c>
      <c r="C575" s="22">
        <v>1</v>
      </c>
      <c r="D575" s="22">
        <v>4</v>
      </c>
      <c r="I575" s="189"/>
      <c r="J575" s="189"/>
      <c r="K575" s="189"/>
      <c r="L575" s="189"/>
      <c r="M575" s="189"/>
      <c r="N575" s="189"/>
    </row>
    <row r="576" spans="2:14" x14ac:dyDescent="0.2">
      <c r="B576">
        <v>7</v>
      </c>
      <c r="C576" s="22">
        <v>2</v>
      </c>
      <c r="D576" s="22">
        <v>5</v>
      </c>
      <c r="I576" s="189"/>
      <c r="J576" s="189"/>
      <c r="K576" s="189"/>
      <c r="L576" s="189"/>
      <c r="M576" s="189"/>
      <c r="N576" s="189"/>
    </row>
    <row r="577" spans="2:14" x14ac:dyDescent="0.2">
      <c r="B577">
        <v>8</v>
      </c>
      <c r="C577" s="22">
        <v>4</v>
      </c>
      <c r="D577" s="22">
        <v>17</v>
      </c>
      <c r="I577" s="189"/>
      <c r="J577" s="189"/>
      <c r="K577" s="189"/>
      <c r="L577" s="189"/>
      <c r="M577" s="189"/>
      <c r="N577" s="189"/>
    </row>
    <row r="578" spans="2:14" ht="13.5" thickBot="1" x14ac:dyDescent="0.25">
      <c r="B578">
        <v>9</v>
      </c>
      <c r="C578" s="23">
        <v>5</v>
      </c>
      <c r="D578" s="23">
        <v>1</v>
      </c>
      <c r="I578" s="189"/>
      <c r="J578" s="189"/>
      <c r="K578" s="189"/>
      <c r="L578" s="189"/>
      <c r="M578" s="189"/>
      <c r="N578" s="189"/>
    </row>
    <row r="579" spans="2:14" x14ac:dyDescent="0.2">
      <c r="I579" s="189"/>
      <c r="J579" s="189"/>
      <c r="K579" s="189"/>
      <c r="L579" s="189"/>
      <c r="M579" s="189"/>
      <c r="N579" s="189"/>
    </row>
    <row r="580" spans="2:14" x14ac:dyDescent="0.2">
      <c r="I580" s="189"/>
      <c r="J580" s="189"/>
      <c r="K580" s="189"/>
      <c r="L580" s="189"/>
      <c r="M580" s="189"/>
      <c r="N580" s="189"/>
    </row>
    <row r="581" spans="2:14" x14ac:dyDescent="0.2">
      <c r="I581" s="189"/>
      <c r="J581" s="189"/>
      <c r="K581" s="189"/>
      <c r="L581" s="189"/>
      <c r="M581" s="189"/>
      <c r="N581" s="189"/>
    </row>
    <row r="582" spans="2:14" x14ac:dyDescent="0.2">
      <c r="I582" s="189"/>
      <c r="J582" s="189"/>
      <c r="K582" s="189"/>
      <c r="L582" s="189"/>
      <c r="M582" s="189"/>
      <c r="N582" s="189"/>
    </row>
    <row r="583" spans="2:14" x14ac:dyDescent="0.2">
      <c r="I583" s="189"/>
      <c r="J583" s="189"/>
      <c r="K583" s="189"/>
      <c r="L583" s="189"/>
      <c r="M583" s="189"/>
      <c r="N583" s="189"/>
    </row>
    <row r="584" spans="2:14" x14ac:dyDescent="0.2">
      <c r="I584" s="189"/>
      <c r="J584" s="189"/>
      <c r="K584" s="189"/>
      <c r="L584" s="189"/>
      <c r="M584" s="189"/>
      <c r="N584" s="189"/>
    </row>
    <row r="585" spans="2:14" x14ac:dyDescent="0.2">
      <c r="I585" s="189"/>
      <c r="J585" s="189"/>
      <c r="K585" s="189"/>
      <c r="L585" s="189"/>
      <c r="M585" s="189"/>
      <c r="N585" s="189"/>
    </row>
    <row r="586" spans="2:14" x14ac:dyDescent="0.2">
      <c r="I586" s="189"/>
      <c r="J586" s="189"/>
      <c r="K586" s="189"/>
      <c r="L586" s="189"/>
      <c r="M586" s="189"/>
      <c r="N586" s="189"/>
    </row>
    <row r="587" spans="2:14" x14ac:dyDescent="0.2">
      <c r="I587" s="189"/>
      <c r="J587" s="189"/>
      <c r="K587" s="189"/>
      <c r="L587" s="189"/>
      <c r="M587" s="189"/>
      <c r="N587" s="189"/>
    </row>
    <row r="588" spans="2:14" x14ac:dyDescent="0.2">
      <c r="B588" s="82"/>
      <c r="C588" s="80"/>
      <c r="D588" s="80"/>
      <c r="I588" s="189"/>
      <c r="J588" s="189"/>
      <c r="K588" s="189"/>
      <c r="L588" s="189"/>
      <c r="M588" s="189"/>
      <c r="N588" s="189"/>
    </row>
    <row r="589" spans="2:14" x14ac:dyDescent="0.2">
      <c r="B589" s="59"/>
      <c r="C589" s="81"/>
      <c r="D589" s="81"/>
      <c r="I589" s="189"/>
      <c r="J589" s="189"/>
      <c r="K589" s="189"/>
      <c r="L589" s="189"/>
      <c r="M589" s="189"/>
      <c r="N589" s="189"/>
    </row>
    <row r="590" spans="2:14" x14ac:dyDescent="0.2">
      <c r="B590" s="59"/>
      <c r="C590" s="81"/>
      <c r="D590" s="81"/>
      <c r="I590" s="189"/>
      <c r="J590" s="189"/>
      <c r="K590" s="189"/>
      <c r="L590" s="189"/>
      <c r="M590" s="189"/>
      <c r="N590" s="189"/>
    </row>
    <row r="591" spans="2:14" x14ac:dyDescent="0.2">
      <c r="I591" s="189"/>
      <c r="J591" s="189"/>
      <c r="K591" s="189"/>
      <c r="L591" s="189"/>
      <c r="M591" s="189"/>
      <c r="N591" s="189"/>
    </row>
    <row r="592" spans="2:14" x14ac:dyDescent="0.2">
      <c r="I592" s="189"/>
      <c r="J592" s="189"/>
      <c r="K592" s="189"/>
      <c r="L592" s="189"/>
      <c r="M592" s="189"/>
      <c r="N592" s="189"/>
    </row>
    <row r="593" spans="2:14" x14ac:dyDescent="0.2">
      <c r="I593" s="189"/>
      <c r="J593" s="189"/>
      <c r="K593" s="189"/>
      <c r="L593" s="189"/>
      <c r="M593" s="189"/>
      <c r="N593" s="189"/>
    </row>
    <row r="594" spans="2:14" x14ac:dyDescent="0.2">
      <c r="I594" s="189"/>
      <c r="J594" s="189"/>
      <c r="K594" s="189"/>
      <c r="L594" s="189"/>
      <c r="M594" s="189"/>
      <c r="N594" s="189"/>
    </row>
    <row r="595" spans="2:14" x14ac:dyDescent="0.2">
      <c r="I595" s="189"/>
      <c r="J595" s="189"/>
      <c r="K595" s="189"/>
      <c r="L595" s="189"/>
      <c r="M595" s="189"/>
      <c r="N595" s="189"/>
    </row>
    <row r="596" spans="2:14" x14ac:dyDescent="0.2">
      <c r="I596" s="189"/>
      <c r="J596" s="189"/>
      <c r="K596" s="189"/>
      <c r="L596" s="189"/>
      <c r="M596" s="189"/>
      <c r="N596" s="189"/>
    </row>
    <row r="597" spans="2:14" x14ac:dyDescent="0.2">
      <c r="B597" s="59"/>
      <c r="C597" s="81"/>
      <c r="D597" s="81"/>
      <c r="I597" s="189"/>
      <c r="J597" s="189"/>
      <c r="K597" s="189"/>
      <c r="L597" s="189"/>
      <c r="M597" s="189"/>
      <c r="N597" s="189"/>
    </row>
    <row r="598" spans="2:14" x14ac:dyDescent="0.2">
      <c r="B598" s="59"/>
      <c r="C598" s="81"/>
      <c r="D598" s="81"/>
      <c r="I598" s="189"/>
      <c r="J598" s="189"/>
      <c r="K598" s="189"/>
      <c r="L598" s="189"/>
      <c r="M598" s="189"/>
      <c r="N598" s="189"/>
    </row>
    <row r="599" spans="2:14" x14ac:dyDescent="0.2">
      <c r="B599" s="59"/>
      <c r="C599" s="81"/>
      <c r="D599" s="81"/>
      <c r="I599" s="189"/>
      <c r="J599" s="189"/>
      <c r="K599" s="189"/>
      <c r="L599" s="189"/>
      <c r="M599" s="189"/>
      <c r="N599" s="189"/>
    </row>
    <row r="600" spans="2:14" x14ac:dyDescent="0.2">
      <c r="B600" s="59"/>
      <c r="C600" s="81"/>
      <c r="D600" s="81"/>
      <c r="I600" s="189"/>
      <c r="J600" s="189"/>
      <c r="K600" s="189"/>
      <c r="L600" s="189"/>
      <c r="M600" s="189"/>
      <c r="N600" s="189"/>
    </row>
    <row r="601" spans="2:14" x14ac:dyDescent="0.2">
      <c r="B601" s="59"/>
      <c r="C601" s="81"/>
      <c r="D601" s="81"/>
      <c r="I601" s="189"/>
      <c r="J601" s="189"/>
      <c r="K601" s="189"/>
      <c r="L601" s="189"/>
      <c r="M601" s="189"/>
      <c r="N601" s="189"/>
    </row>
    <row r="602" spans="2:14" x14ac:dyDescent="0.2">
      <c r="B602" s="59"/>
      <c r="C602" s="81"/>
      <c r="D602" s="81"/>
      <c r="I602" s="189"/>
      <c r="J602" s="189"/>
      <c r="K602" s="189"/>
      <c r="L602" s="189"/>
      <c r="M602" s="189"/>
      <c r="N602" s="189"/>
    </row>
    <row r="603" spans="2:14" x14ac:dyDescent="0.2">
      <c r="B603" s="59"/>
      <c r="C603" s="81"/>
      <c r="D603" s="81"/>
      <c r="I603" s="189"/>
      <c r="J603" s="189"/>
      <c r="K603" s="189"/>
      <c r="L603" s="189"/>
      <c r="M603" s="189"/>
      <c r="N603" s="189"/>
    </row>
    <row r="604" spans="2:14" x14ac:dyDescent="0.2">
      <c r="I604" s="189"/>
      <c r="J604" s="189"/>
      <c r="K604" s="189"/>
      <c r="L604" s="189"/>
      <c r="M604" s="189"/>
      <c r="N604" s="189"/>
    </row>
    <row r="605" spans="2:14" x14ac:dyDescent="0.2">
      <c r="I605" s="189"/>
      <c r="J605" s="189"/>
      <c r="K605" s="189"/>
      <c r="L605" s="189"/>
      <c r="M605" s="189"/>
      <c r="N605" s="189"/>
    </row>
    <row r="606" spans="2:14" x14ac:dyDescent="0.2">
      <c r="I606" s="189"/>
      <c r="J606" s="189"/>
      <c r="K606" s="189"/>
      <c r="L606" s="189"/>
      <c r="M606" s="189"/>
      <c r="N606" s="189"/>
    </row>
    <row r="607" spans="2:14" x14ac:dyDescent="0.2">
      <c r="I607" s="189"/>
      <c r="J607" s="189"/>
      <c r="K607" s="189"/>
      <c r="L607" s="189"/>
      <c r="M607" s="189"/>
      <c r="N607" s="189"/>
    </row>
    <row r="608" spans="2:14" x14ac:dyDescent="0.2">
      <c r="I608" s="189"/>
      <c r="J608" s="189"/>
      <c r="K608" s="189"/>
      <c r="L608" s="189"/>
      <c r="M608" s="189"/>
      <c r="N608" s="189"/>
    </row>
    <row r="609" spans="9:14" x14ac:dyDescent="0.2">
      <c r="I609" s="189"/>
      <c r="J609" s="189"/>
      <c r="K609" s="189"/>
      <c r="L609" s="189"/>
      <c r="M609" s="189"/>
      <c r="N609" s="189"/>
    </row>
    <row r="610" spans="9:14" x14ac:dyDescent="0.2">
      <c r="I610" s="189"/>
      <c r="J610" s="189"/>
      <c r="K610" s="189"/>
      <c r="L610" s="189"/>
      <c r="M610" s="189"/>
      <c r="N610" s="189"/>
    </row>
    <row r="611" spans="9:14" x14ac:dyDescent="0.2">
      <c r="I611" s="189"/>
      <c r="J611" s="189"/>
      <c r="K611" s="189"/>
      <c r="L611" s="189"/>
      <c r="M611" s="189"/>
      <c r="N611" s="189"/>
    </row>
    <row r="612" spans="9:14" x14ac:dyDescent="0.2">
      <c r="I612" s="189"/>
      <c r="J612" s="189"/>
      <c r="K612" s="189"/>
      <c r="L612" s="189"/>
      <c r="M612" s="189"/>
      <c r="N612" s="189"/>
    </row>
    <row r="613" spans="9:14" x14ac:dyDescent="0.2">
      <c r="I613" s="189"/>
      <c r="J613" s="189"/>
      <c r="K613" s="189"/>
      <c r="L613" s="189"/>
      <c r="M613" s="189"/>
      <c r="N613" s="189"/>
    </row>
    <row r="614" spans="9:14" x14ac:dyDescent="0.2">
      <c r="I614" s="189"/>
      <c r="J614" s="189"/>
      <c r="K614" s="189"/>
      <c r="L614" s="189"/>
      <c r="M614" s="189"/>
      <c r="N614" s="189"/>
    </row>
    <row r="615" spans="9:14" x14ac:dyDescent="0.2">
      <c r="I615" s="189"/>
      <c r="J615" s="189"/>
      <c r="K615" s="189"/>
      <c r="L615" s="189"/>
      <c r="M615" s="189"/>
      <c r="N615" s="189"/>
    </row>
    <row r="616" spans="9:14" x14ac:dyDescent="0.2">
      <c r="I616" s="189"/>
      <c r="J616" s="189"/>
      <c r="K616" s="189"/>
      <c r="L616" s="189"/>
      <c r="M616" s="189"/>
      <c r="N616" s="189"/>
    </row>
    <row r="617" spans="9:14" x14ac:dyDescent="0.2">
      <c r="I617" s="189"/>
      <c r="J617" s="189"/>
      <c r="K617" s="189"/>
      <c r="L617" s="189"/>
      <c r="M617" s="189"/>
      <c r="N617" s="189"/>
    </row>
    <row r="618" spans="9:14" x14ac:dyDescent="0.2">
      <c r="I618" s="189"/>
      <c r="J618" s="189"/>
      <c r="K618" s="189"/>
      <c r="L618" s="189"/>
      <c r="M618" s="189"/>
      <c r="N618" s="189"/>
    </row>
    <row r="619" spans="9:14" x14ac:dyDescent="0.2">
      <c r="I619" s="189"/>
      <c r="J619" s="189"/>
      <c r="K619" s="189"/>
      <c r="L619" s="189"/>
      <c r="M619" s="189"/>
      <c r="N619" s="189"/>
    </row>
    <row r="620" spans="9:14" x14ac:dyDescent="0.2">
      <c r="I620" s="189"/>
      <c r="J620" s="189"/>
      <c r="K620" s="189"/>
      <c r="L620" s="189"/>
      <c r="M620" s="189"/>
      <c r="N620" s="189"/>
    </row>
    <row r="621" spans="9:14" x14ac:dyDescent="0.2">
      <c r="I621" s="189"/>
      <c r="J621" s="189"/>
      <c r="K621" s="189"/>
      <c r="L621" s="189"/>
      <c r="M621" s="189"/>
      <c r="N621" s="189"/>
    </row>
    <row r="622" spans="9:14" x14ac:dyDescent="0.2">
      <c r="I622" s="189"/>
      <c r="J622" s="189"/>
      <c r="K622" s="189"/>
      <c r="L622" s="189"/>
      <c r="M622" s="189"/>
      <c r="N622" s="189"/>
    </row>
    <row r="623" spans="9:14" x14ac:dyDescent="0.2">
      <c r="I623" s="189"/>
      <c r="J623" s="189"/>
      <c r="K623" s="189"/>
      <c r="L623" s="189"/>
      <c r="M623" s="189"/>
      <c r="N623" s="189"/>
    </row>
    <row r="624" spans="9:14" x14ac:dyDescent="0.2">
      <c r="I624" s="189"/>
      <c r="J624" s="189"/>
      <c r="K624" s="189"/>
      <c r="L624" s="189"/>
      <c r="M624" s="189"/>
      <c r="N624" s="189"/>
    </row>
    <row r="625" spans="9:14" x14ac:dyDescent="0.2">
      <c r="I625" s="189"/>
      <c r="J625" s="189"/>
      <c r="K625" s="189"/>
      <c r="L625" s="189"/>
      <c r="M625" s="189"/>
      <c r="N625" s="189"/>
    </row>
    <row r="626" spans="9:14" x14ac:dyDescent="0.2">
      <c r="I626" s="189"/>
      <c r="J626" s="189"/>
      <c r="K626" s="189"/>
      <c r="L626" s="189"/>
      <c r="M626" s="189"/>
      <c r="N626" s="189"/>
    </row>
    <row r="627" spans="9:14" x14ac:dyDescent="0.2">
      <c r="I627" s="189"/>
      <c r="J627" s="189"/>
      <c r="K627" s="189"/>
      <c r="L627" s="189"/>
      <c r="M627" s="189"/>
      <c r="N627" s="189"/>
    </row>
    <row r="628" spans="9:14" x14ac:dyDescent="0.2">
      <c r="I628" s="189"/>
      <c r="J628" s="189"/>
      <c r="K628" s="189"/>
      <c r="L628" s="189"/>
      <c r="M628" s="189"/>
      <c r="N628" s="189"/>
    </row>
    <row r="629" spans="9:14" x14ac:dyDescent="0.2">
      <c r="I629" s="189"/>
      <c r="J629" s="189"/>
      <c r="K629" s="189"/>
      <c r="L629" s="189"/>
      <c r="M629" s="189"/>
      <c r="N629" s="189"/>
    </row>
    <row r="630" spans="9:14" x14ac:dyDescent="0.2">
      <c r="I630" s="189"/>
      <c r="J630" s="189"/>
      <c r="K630" s="189"/>
      <c r="L630" s="189"/>
      <c r="M630" s="189"/>
      <c r="N630" s="189"/>
    </row>
    <row r="631" spans="9:14" x14ac:dyDescent="0.2">
      <c r="I631" s="189"/>
      <c r="J631" s="189"/>
      <c r="K631" s="189"/>
      <c r="L631" s="189"/>
      <c r="M631" s="189"/>
      <c r="N631" s="189"/>
    </row>
    <row r="632" spans="9:14" x14ac:dyDescent="0.2">
      <c r="I632" s="189"/>
      <c r="J632" s="189"/>
      <c r="K632" s="189"/>
      <c r="L632" s="189"/>
      <c r="M632" s="189"/>
      <c r="N632" s="189"/>
    </row>
    <row r="633" spans="9:14" x14ac:dyDescent="0.2">
      <c r="I633" s="189"/>
      <c r="J633" s="189"/>
      <c r="K633" s="189"/>
      <c r="L633" s="189"/>
      <c r="M633" s="189"/>
      <c r="N633" s="189"/>
    </row>
    <row r="634" spans="9:14" x14ac:dyDescent="0.2">
      <c r="I634" s="189"/>
      <c r="J634" s="189"/>
      <c r="K634" s="189"/>
      <c r="L634" s="189"/>
      <c r="M634" s="189"/>
      <c r="N634" s="189"/>
    </row>
    <row r="635" spans="9:14" x14ac:dyDescent="0.2">
      <c r="I635" s="189"/>
      <c r="J635" s="189"/>
      <c r="K635" s="189"/>
      <c r="L635" s="189"/>
      <c r="M635" s="189"/>
      <c r="N635" s="189"/>
    </row>
    <row r="636" spans="9:14" x14ac:dyDescent="0.2">
      <c r="I636" s="189"/>
      <c r="J636" s="189"/>
      <c r="K636" s="189"/>
      <c r="L636" s="189"/>
      <c r="M636" s="189"/>
      <c r="N636" s="189"/>
    </row>
    <row r="637" spans="9:14" x14ac:dyDescent="0.2">
      <c r="I637" s="189"/>
      <c r="J637" s="189"/>
      <c r="K637" s="189"/>
      <c r="L637" s="189"/>
      <c r="M637" s="189"/>
      <c r="N637" s="189"/>
    </row>
    <row r="638" spans="9:14" x14ac:dyDescent="0.2">
      <c r="I638" s="189"/>
      <c r="J638" s="189"/>
      <c r="K638" s="189"/>
      <c r="L638" s="189"/>
      <c r="M638" s="189"/>
      <c r="N638" s="189"/>
    </row>
    <row r="639" spans="9:14" x14ac:dyDescent="0.2">
      <c r="I639" s="189"/>
      <c r="J639" s="189"/>
      <c r="K639" s="189"/>
      <c r="L639" s="189"/>
      <c r="M639" s="189"/>
      <c r="N639" s="189"/>
    </row>
    <row r="640" spans="9:14" x14ac:dyDescent="0.2">
      <c r="I640" s="189"/>
      <c r="J640" s="189"/>
      <c r="K640" s="189"/>
      <c r="L640" s="189"/>
      <c r="M640" s="189"/>
      <c r="N640" s="189"/>
    </row>
    <row r="641" spans="9:14" x14ac:dyDescent="0.2">
      <c r="I641" s="189"/>
      <c r="J641" s="189"/>
      <c r="K641" s="189"/>
      <c r="L641" s="189"/>
      <c r="M641" s="189"/>
      <c r="N641" s="189"/>
    </row>
    <row r="642" spans="9:14" x14ac:dyDescent="0.2">
      <c r="I642" s="189"/>
      <c r="J642" s="189"/>
      <c r="K642" s="189"/>
      <c r="L642" s="189"/>
      <c r="M642" s="189"/>
      <c r="N642" s="189"/>
    </row>
    <row r="643" spans="9:14" x14ac:dyDescent="0.2">
      <c r="I643" s="189"/>
      <c r="J643" s="189"/>
      <c r="K643" s="189"/>
      <c r="L643" s="189"/>
      <c r="M643" s="189"/>
      <c r="N643" s="189"/>
    </row>
    <row r="644" spans="9:14" x14ac:dyDescent="0.2">
      <c r="I644" s="189"/>
      <c r="J644" s="189"/>
      <c r="K644" s="189"/>
      <c r="L644" s="189"/>
      <c r="M644" s="189"/>
      <c r="N644" s="189"/>
    </row>
    <row r="645" spans="9:14" x14ac:dyDescent="0.2">
      <c r="I645" s="189"/>
      <c r="J645" s="189"/>
      <c r="K645" s="189"/>
      <c r="L645" s="189"/>
      <c r="M645" s="189"/>
      <c r="N645" s="189"/>
    </row>
    <row r="646" spans="9:14" x14ac:dyDescent="0.2">
      <c r="I646" s="189"/>
      <c r="J646" s="189"/>
      <c r="K646" s="189"/>
      <c r="L646" s="189"/>
      <c r="M646" s="189"/>
      <c r="N646" s="189"/>
    </row>
    <row r="647" spans="9:14" x14ac:dyDescent="0.2">
      <c r="I647" s="189"/>
      <c r="J647" s="189"/>
      <c r="K647" s="189"/>
      <c r="L647" s="189"/>
      <c r="M647" s="189"/>
      <c r="N647" s="189"/>
    </row>
    <row r="648" spans="9:14" x14ac:dyDescent="0.2">
      <c r="I648" s="189"/>
      <c r="J648" s="189"/>
      <c r="K648" s="189"/>
      <c r="L648" s="189"/>
      <c r="M648" s="189"/>
      <c r="N648" s="189"/>
    </row>
    <row r="649" spans="9:14" x14ac:dyDescent="0.2">
      <c r="I649" s="189"/>
      <c r="J649" s="189"/>
      <c r="K649" s="189"/>
      <c r="L649" s="189"/>
      <c r="M649" s="189"/>
      <c r="N649" s="189"/>
    </row>
    <row r="650" spans="9:14" x14ac:dyDescent="0.2">
      <c r="I650" s="189"/>
      <c r="J650" s="189"/>
      <c r="K650" s="189"/>
      <c r="L650" s="189"/>
      <c r="M650" s="189"/>
      <c r="N650" s="189"/>
    </row>
    <row r="651" spans="9:14" x14ac:dyDescent="0.2">
      <c r="I651" s="189"/>
      <c r="J651" s="189"/>
      <c r="K651" s="189"/>
      <c r="L651" s="189"/>
      <c r="M651" s="189"/>
      <c r="N651" s="189"/>
    </row>
    <row r="652" spans="9:14" x14ac:dyDescent="0.2">
      <c r="I652" s="189"/>
      <c r="J652" s="189"/>
      <c r="K652" s="189"/>
      <c r="L652" s="189"/>
      <c r="M652" s="189"/>
      <c r="N652" s="189"/>
    </row>
    <row r="653" spans="9:14" x14ac:dyDescent="0.2">
      <c r="I653" s="189"/>
      <c r="J653" s="189"/>
      <c r="K653" s="189"/>
      <c r="L653" s="189"/>
      <c r="M653" s="189"/>
      <c r="N653" s="189"/>
    </row>
    <row r="654" spans="9:14" x14ac:dyDescent="0.2">
      <c r="I654" s="189"/>
      <c r="J654" s="189"/>
      <c r="K654" s="189"/>
      <c r="L654" s="189"/>
      <c r="M654" s="189"/>
      <c r="N654" s="189"/>
    </row>
    <row r="655" spans="9:14" x14ac:dyDescent="0.2">
      <c r="I655" s="189"/>
      <c r="J655" s="189"/>
      <c r="K655" s="189"/>
      <c r="L655" s="189"/>
      <c r="M655" s="189"/>
      <c r="N655" s="189"/>
    </row>
    <row r="656" spans="9:14" x14ac:dyDescent="0.2">
      <c r="I656" s="189"/>
      <c r="J656" s="189"/>
      <c r="K656" s="189"/>
      <c r="L656" s="189"/>
      <c r="M656" s="189"/>
      <c r="N656" s="189"/>
    </row>
    <row r="657" spans="1:14" x14ac:dyDescent="0.2">
      <c r="I657" s="189"/>
      <c r="J657" s="189"/>
      <c r="K657" s="189"/>
      <c r="L657" s="189"/>
      <c r="M657" s="189"/>
      <c r="N657" s="189"/>
    </row>
    <row r="658" spans="1:14" x14ac:dyDescent="0.2">
      <c r="I658" s="189"/>
      <c r="J658" s="189"/>
      <c r="K658" s="189"/>
      <c r="L658" s="189"/>
      <c r="M658" s="189"/>
      <c r="N658" s="189"/>
    </row>
    <row r="659" spans="1:14" x14ac:dyDescent="0.2">
      <c r="I659" s="189"/>
      <c r="J659" s="189"/>
      <c r="K659" s="189"/>
      <c r="L659" s="189"/>
      <c r="M659" s="189"/>
      <c r="N659" s="189"/>
    </row>
    <row r="660" spans="1:14" x14ac:dyDescent="0.2">
      <c r="I660" s="189"/>
      <c r="J660" s="189"/>
      <c r="K660" s="189"/>
      <c r="L660" s="189"/>
      <c r="M660" s="189"/>
      <c r="N660" s="189"/>
    </row>
    <row r="661" spans="1:14" x14ac:dyDescent="0.2">
      <c r="I661" s="189"/>
      <c r="J661" s="189"/>
      <c r="K661" s="189"/>
      <c r="L661" s="189"/>
      <c r="M661" s="189"/>
      <c r="N661" s="189"/>
    </row>
    <row r="662" spans="1:14" x14ac:dyDescent="0.2">
      <c r="I662" s="189"/>
      <c r="J662" s="189"/>
      <c r="K662" s="189"/>
      <c r="L662" s="189"/>
      <c r="M662" s="189"/>
      <c r="N662" s="189"/>
    </row>
    <row r="663" spans="1:14" x14ac:dyDescent="0.2">
      <c r="I663" s="189"/>
      <c r="J663" s="189"/>
      <c r="K663" s="189"/>
      <c r="L663" s="189"/>
      <c r="M663" s="189"/>
      <c r="N663" s="189"/>
    </row>
    <row r="664" spans="1:14" x14ac:dyDescent="0.2">
      <c r="I664" s="189"/>
      <c r="J664" s="189"/>
      <c r="K664" s="189"/>
      <c r="L664" s="189"/>
      <c r="M664" s="189"/>
      <c r="N664" s="189"/>
    </row>
    <row r="665" spans="1:14" x14ac:dyDescent="0.2">
      <c r="A665" s="189"/>
      <c r="B665" s="189"/>
      <c r="C665" s="189"/>
      <c r="D665" s="189"/>
      <c r="E665" s="189"/>
      <c r="F665" s="189"/>
      <c r="G665" s="189"/>
      <c r="H665" s="189"/>
      <c r="I665" s="189"/>
      <c r="J665" s="189"/>
      <c r="K665" s="189"/>
      <c r="L665" s="189"/>
      <c r="M665" s="189"/>
      <c r="N665" s="189"/>
    </row>
    <row r="666" spans="1:14" x14ac:dyDescent="0.2">
      <c r="A666" s="189"/>
      <c r="B666" s="189"/>
      <c r="C666" s="189"/>
      <c r="D666" s="189"/>
      <c r="E666" s="189"/>
      <c r="F666" s="189"/>
      <c r="G666" s="189"/>
      <c r="H666" s="189"/>
      <c r="I666" s="189"/>
      <c r="J666" s="190"/>
      <c r="K666" s="190"/>
      <c r="L666" s="190"/>
      <c r="M666" s="189"/>
      <c r="N666" s="189"/>
    </row>
    <row r="667" spans="1:14" x14ac:dyDescent="0.2">
      <c r="A667" s="189"/>
      <c r="B667" s="189"/>
      <c r="C667" s="189"/>
      <c r="D667" s="189"/>
      <c r="E667" s="189"/>
      <c r="F667" s="189"/>
      <c r="G667" s="189"/>
      <c r="H667" s="189"/>
      <c r="I667" s="189"/>
      <c r="J667" s="190"/>
      <c r="K667" s="190"/>
      <c r="L667" s="190"/>
      <c r="M667" s="189"/>
      <c r="N667" s="189"/>
    </row>
    <row r="668" spans="1:14" x14ac:dyDescent="0.2">
      <c r="A668" s="189"/>
      <c r="B668" s="189"/>
      <c r="C668" s="189"/>
      <c r="D668" s="189"/>
      <c r="E668" s="189"/>
      <c r="F668" s="189"/>
      <c r="G668" s="189"/>
      <c r="H668" s="189"/>
      <c r="I668" s="189"/>
      <c r="J668" s="223"/>
      <c r="K668" s="223"/>
      <c r="L668" s="223"/>
      <c r="M668" s="189"/>
      <c r="N668" s="189"/>
    </row>
    <row r="669" spans="1:14" x14ac:dyDescent="0.2">
      <c r="A669" s="189"/>
      <c r="B669" s="189"/>
      <c r="C669" s="189"/>
      <c r="D669" s="189"/>
      <c r="E669" s="189"/>
      <c r="F669" s="189"/>
      <c r="G669" s="189"/>
      <c r="H669" s="189"/>
      <c r="I669" s="189"/>
      <c r="J669" s="217"/>
      <c r="K669" s="217"/>
      <c r="L669" s="217"/>
      <c r="M669" s="189"/>
      <c r="N669" s="189"/>
    </row>
    <row r="670" spans="1:14" x14ac:dyDescent="0.2">
      <c r="A670" s="189"/>
      <c r="B670" s="189"/>
      <c r="C670" s="189"/>
      <c r="D670" s="189"/>
      <c r="E670" s="189"/>
      <c r="F670" s="189"/>
      <c r="G670" s="189"/>
      <c r="H670" s="189"/>
      <c r="I670" s="189"/>
      <c r="J670" s="217"/>
      <c r="K670" s="217"/>
      <c r="L670" s="217"/>
      <c r="M670" s="189"/>
      <c r="N670" s="189"/>
    </row>
    <row r="671" spans="1:14" ht="13.5" thickBot="1" x14ac:dyDescent="0.25">
      <c r="A671" s="189"/>
      <c r="B671" s="189"/>
      <c r="C671" s="189"/>
      <c r="D671" s="189"/>
      <c r="E671" s="189"/>
      <c r="F671" s="189"/>
      <c r="G671" s="189"/>
      <c r="H671" s="189"/>
      <c r="I671" s="189"/>
      <c r="J671" s="217"/>
      <c r="K671" s="217"/>
      <c r="L671" s="217"/>
      <c r="M671" s="189"/>
      <c r="N671" s="189"/>
    </row>
    <row r="672" spans="1:14" ht="13.5" thickBot="1" x14ac:dyDescent="0.25">
      <c r="A672" s="189"/>
      <c r="B672" s="308" t="s">
        <v>270</v>
      </c>
      <c r="C672" s="309" t="s">
        <v>118</v>
      </c>
      <c r="D672" s="309" t="s">
        <v>119</v>
      </c>
      <c r="E672" s="189"/>
      <c r="F672" s="189"/>
      <c r="G672" s="189"/>
      <c r="H672" s="189"/>
      <c r="I672" s="189"/>
      <c r="J672" s="217"/>
      <c r="K672" s="217"/>
      <c r="L672" s="217"/>
      <c r="M672" s="189"/>
      <c r="N672" s="189"/>
    </row>
    <row r="673" spans="1:14" ht="13.5" thickBot="1" x14ac:dyDescent="0.25">
      <c r="A673" s="189"/>
      <c r="B673" s="236"/>
      <c r="C673" s="237" t="s">
        <v>116</v>
      </c>
      <c r="D673" s="237" t="s">
        <v>117</v>
      </c>
      <c r="E673" s="189"/>
      <c r="F673" s="189"/>
      <c r="G673" s="189"/>
      <c r="H673" s="189"/>
      <c r="I673" s="189"/>
      <c r="J673" s="217"/>
      <c r="K673" s="217"/>
      <c r="L673" s="217"/>
      <c r="M673" s="189"/>
      <c r="N673" s="189"/>
    </row>
    <row r="674" spans="1:14" x14ac:dyDescent="0.2">
      <c r="A674" s="189"/>
      <c r="B674" s="189">
        <v>1</v>
      </c>
      <c r="C674" s="178">
        <v>10</v>
      </c>
      <c r="D674" s="178">
        <v>12</v>
      </c>
      <c r="E674" s="189"/>
      <c r="F674" s="189"/>
      <c r="G674" s="189"/>
      <c r="H674" s="189"/>
      <c r="I674" s="189"/>
      <c r="J674" s="217"/>
      <c r="K674" s="217"/>
      <c r="L674" s="217"/>
      <c r="M674" s="189"/>
      <c r="N674" s="189"/>
    </row>
    <row r="675" spans="1:14" x14ac:dyDescent="0.2">
      <c r="A675" s="189"/>
      <c r="B675" s="189">
        <v>2</v>
      </c>
      <c r="C675" s="178">
        <v>13</v>
      </c>
      <c r="D675" s="178">
        <v>12</v>
      </c>
      <c r="E675" s="189"/>
      <c r="F675" s="189"/>
      <c r="G675" s="189"/>
      <c r="H675" s="189"/>
      <c r="I675" s="189"/>
      <c r="J675" s="217"/>
      <c r="K675" s="217"/>
      <c r="L675" s="217"/>
      <c r="M675" s="189"/>
      <c r="N675" s="189"/>
    </row>
    <row r="676" spans="1:14" x14ac:dyDescent="0.2">
      <c r="A676" s="189"/>
      <c r="B676" s="189">
        <v>3</v>
      </c>
      <c r="C676" s="178">
        <v>11</v>
      </c>
      <c r="D676" s="178">
        <v>9</v>
      </c>
      <c r="E676" s="189"/>
      <c r="F676" s="189"/>
      <c r="G676" s="189"/>
      <c r="H676" s="189"/>
      <c r="I676" s="189"/>
      <c r="J676" s="217"/>
      <c r="K676" s="217"/>
      <c r="L676" s="217"/>
      <c r="M676" s="189"/>
      <c r="N676" s="189"/>
    </row>
    <row r="677" spans="1:14" x14ac:dyDescent="0.2">
      <c r="A677" s="189"/>
      <c r="B677" s="189">
        <v>4</v>
      </c>
      <c r="C677" s="178">
        <v>10</v>
      </c>
      <c r="D677" s="178">
        <v>11</v>
      </c>
      <c r="E677" s="189"/>
      <c r="F677" s="189"/>
      <c r="G677" s="189"/>
      <c r="H677" s="189"/>
      <c r="I677" s="189"/>
      <c r="J677" s="217"/>
      <c r="K677" s="217"/>
      <c r="L677" s="217"/>
      <c r="M677" s="189"/>
      <c r="N677" s="189"/>
    </row>
    <row r="678" spans="1:14" x14ac:dyDescent="0.2">
      <c r="A678" s="189"/>
      <c r="B678" s="189">
        <v>5</v>
      </c>
      <c r="C678" s="178">
        <v>9</v>
      </c>
      <c r="D678" s="178">
        <v>7</v>
      </c>
      <c r="E678" s="189"/>
      <c r="F678" s="189"/>
      <c r="G678" s="189"/>
      <c r="H678" s="189"/>
      <c r="I678" s="189"/>
      <c r="J678" s="217"/>
      <c r="K678" s="217"/>
      <c r="L678" s="217"/>
      <c r="M678" s="189"/>
      <c r="N678" s="189"/>
    </row>
    <row r="679" spans="1:14" x14ac:dyDescent="0.2">
      <c r="A679" s="189"/>
      <c r="B679" s="189">
        <v>6</v>
      </c>
      <c r="C679" s="178">
        <v>8</v>
      </c>
      <c r="D679" s="178">
        <v>9</v>
      </c>
      <c r="E679" s="189"/>
      <c r="F679" s="189"/>
      <c r="G679" s="189"/>
      <c r="H679" s="189"/>
      <c r="I679" s="189"/>
      <c r="J679" s="217"/>
      <c r="K679" s="217"/>
      <c r="L679" s="217"/>
      <c r="M679" s="189"/>
      <c r="N679" s="189"/>
    </row>
    <row r="680" spans="1:14" x14ac:dyDescent="0.2">
      <c r="A680" s="189"/>
      <c r="B680" s="189">
        <v>7</v>
      </c>
      <c r="C680" s="178">
        <v>10</v>
      </c>
      <c r="D680" s="178">
        <v>11</v>
      </c>
      <c r="E680" s="189"/>
      <c r="F680" s="189"/>
      <c r="G680" s="189"/>
      <c r="H680" s="189"/>
      <c r="I680" s="189"/>
      <c r="J680" s="189"/>
      <c r="K680" s="189"/>
      <c r="L680" s="189"/>
      <c r="M680" s="189"/>
      <c r="N680" s="189"/>
    </row>
    <row r="681" spans="1:14" x14ac:dyDescent="0.2">
      <c r="A681" s="189"/>
      <c r="B681" s="189">
        <v>8</v>
      </c>
      <c r="C681" s="178">
        <v>10</v>
      </c>
      <c r="D681" s="178">
        <v>13</v>
      </c>
      <c r="E681" s="189"/>
      <c r="F681" s="189"/>
      <c r="G681" s="189"/>
      <c r="H681" s="189"/>
      <c r="I681" s="189"/>
      <c r="J681" s="189"/>
      <c r="K681" s="189"/>
      <c r="L681" s="189"/>
      <c r="M681" s="189"/>
      <c r="N681" s="189"/>
    </row>
    <row r="682" spans="1:14" x14ac:dyDescent="0.2">
      <c r="A682" s="189"/>
      <c r="B682" s="189">
        <v>9</v>
      </c>
      <c r="C682" s="178">
        <v>8</v>
      </c>
      <c r="D682" s="178">
        <v>10</v>
      </c>
      <c r="E682" s="189"/>
      <c r="F682" s="189"/>
      <c r="G682" s="189"/>
      <c r="H682" s="189"/>
      <c r="I682" s="189"/>
      <c r="J682" s="189"/>
      <c r="K682" s="189"/>
      <c r="L682" s="189"/>
      <c r="M682" s="189"/>
      <c r="N682" s="189"/>
    </row>
    <row r="683" spans="1:14" x14ac:dyDescent="0.2">
      <c r="A683" s="189"/>
      <c r="B683" s="189">
        <v>10</v>
      </c>
      <c r="C683" s="238">
        <v>12</v>
      </c>
      <c r="D683" s="238">
        <v>10</v>
      </c>
      <c r="E683" s="189"/>
      <c r="F683" s="189"/>
      <c r="G683" s="189"/>
      <c r="H683" s="189"/>
      <c r="I683" s="189"/>
      <c r="J683" s="189"/>
      <c r="K683" s="189"/>
      <c r="L683" s="189"/>
      <c r="M683" s="189"/>
      <c r="N683" s="189"/>
    </row>
    <row r="684" spans="1:14" x14ac:dyDescent="0.2">
      <c r="I684" s="189"/>
      <c r="J684" s="189"/>
      <c r="K684" s="189"/>
      <c r="L684" s="189"/>
      <c r="M684" s="189"/>
      <c r="N684" s="189"/>
    </row>
    <row r="685" spans="1:14" x14ac:dyDescent="0.2">
      <c r="I685" s="189"/>
      <c r="J685" s="189"/>
      <c r="K685" s="189"/>
      <c r="L685" s="189"/>
      <c r="M685" s="189"/>
      <c r="N685" s="189"/>
    </row>
    <row r="686" spans="1:14" x14ac:dyDescent="0.2">
      <c r="I686" s="189"/>
      <c r="J686" s="189"/>
      <c r="K686" s="189"/>
      <c r="L686" s="189"/>
      <c r="M686" s="189"/>
      <c r="N686" s="189"/>
    </row>
    <row r="687" spans="1:14" x14ac:dyDescent="0.2">
      <c r="I687" s="189"/>
      <c r="J687" s="189"/>
      <c r="K687" s="189"/>
      <c r="L687" s="189"/>
      <c r="M687" s="189"/>
      <c r="N687" s="189"/>
    </row>
    <row r="688" spans="1:14" x14ac:dyDescent="0.2">
      <c r="I688" s="189"/>
      <c r="J688" s="189"/>
      <c r="K688" s="189"/>
      <c r="L688" s="189"/>
      <c r="M688" s="189"/>
      <c r="N688" s="189"/>
    </row>
    <row r="689" spans="9:14" x14ac:dyDescent="0.2">
      <c r="I689" s="189"/>
      <c r="J689" s="189"/>
      <c r="K689" s="189"/>
      <c r="L689" s="189"/>
      <c r="M689" s="189"/>
      <c r="N689" s="189"/>
    </row>
    <row r="690" spans="9:14" x14ac:dyDescent="0.2">
      <c r="I690" s="189"/>
      <c r="J690" s="189"/>
      <c r="K690" s="189"/>
      <c r="L690" s="189"/>
      <c r="M690" s="189"/>
      <c r="N690" s="189"/>
    </row>
    <row r="691" spans="9:14" x14ac:dyDescent="0.2">
      <c r="I691" s="189"/>
      <c r="J691" s="189"/>
      <c r="K691" s="189"/>
      <c r="L691" s="189"/>
      <c r="M691" s="189"/>
      <c r="N691" s="189"/>
    </row>
    <row r="692" spans="9:14" x14ac:dyDescent="0.2">
      <c r="I692" s="189"/>
      <c r="J692" s="189"/>
      <c r="K692" s="189"/>
      <c r="L692" s="189"/>
      <c r="M692" s="189"/>
      <c r="N692" s="189"/>
    </row>
    <row r="693" spans="9:14" x14ac:dyDescent="0.2">
      <c r="I693" s="189"/>
      <c r="J693" s="189"/>
      <c r="K693" s="189"/>
      <c r="L693" s="189"/>
      <c r="M693" s="189"/>
      <c r="N693" s="189"/>
    </row>
    <row r="694" spans="9:14" x14ac:dyDescent="0.2">
      <c r="I694" s="189"/>
      <c r="J694" s="189"/>
      <c r="K694" s="189"/>
      <c r="L694" s="189"/>
      <c r="M694" s="189"/>
      <c r="N694" s="189"/>
    </row>
    <row r="695" spans="9:14" x14ac:dyDescent="0.2">
      <c r="I695" s="189"/>
      <c r="J695" s="189"/>
      <c r="K695" s="189"/>
      <c r="L695" s="189"/>
      <c r="M695" s="189"/>
      <c r="N695" s="189"/>
    </row>
    <row r="696" spans="9:14" x14ac:dyDescent="0.2">
      <c r="I696" s="189"/>
      <c r="J696" s="189"/>
      <c r="K696" s="189"/>
      <c r="L696" s="189"/>
      <c r="M696" s="189"/>
      <c r="N696" s="189"/>
    </row>
    <row r="697" spans="9:14" x14ac:dyDescent="0.2">
      <c r="I697" s="189"/>
      <c r="J697" s="189"/>
      <c r="K697" s="189"/>
      <c r="L697" s="189"/>
      <c r="M697" s="189"/>
      <c r="N697" s="189"/>
    </row>
    <row r="698" spans="9:14" x14ac:dyDescent="0.2">
      <c r="I698" s="189"/>
      <c r="J698" s="189"/>
      <c r="K698" s="189"/>
      <c r="L698" s="189"/>
      <c r="M698" s="189"/>
      <c r="N698" s="189"/>
    </row>
    <row r="699" spans="9:14" x14ac:dyDescent="0.2">
      <c r="I699" s="189"/>
      <c r="J699" s="189"/>
      <c r="K699" s="189"/>
      <c r="L699" s="189"/>
      <c r="M699" s="189"/>
      <c r="N699" s="189"/>
    </row>
    <row r="700" spans="9:14" x14ac:dyDescent="0.2">
      <c r="I700" s="189"/>
      <c r="J700" s="189"/>
      <c r="K700" s="189"/>
      <c r="L700" s="189"/>
      <c r="M700" s="189"/>
      <c r="N700" s="189"/>
    </row>
    <row r="701" spans="9:14" x14ac:dyDescent="0.2">
      <c r="I701" s="189"/>
      <c r="J701" s="189"/>
      <c r="K701" s="189"/>
      <c r="L701" s="189"/>
      <c r="M701" s="189"/>
      <c r="N701" s="189"/>
    </row>
    <row r="702" spans="9:14" x14ac:dyDescent="0.2">
      <c r="I702" s="189"/>
      <c r="J702" s="189"/>
      <c r="K702" s="189"/>
      <c r="L702" s="189"/>
      <c r="M702" s="189"/>
      <c r="N702" s="189"/>
    </row>
    <row r="703" spans="9:14" x14ac:dyDescent="0.2">
      <c r="I703" s="189"/>
      <c r="J703" s="189"/>
      <c r="K703" s="189"/>
      <c r="L703" s="189"/>
      <c r="M703" s="189"/>
      <c r="N703" s="189"/>
    </row>
    <row r="704" spans="9:14" x14ac:dyDescent="0.2">
      <c r="I704" s="189"/>
      <c r="J704" s="189"/>
      <c r="K704" s="189"/>
      <c r="L704" s="189"/>
      <c r="M704" s="189"/>
      <c r="N704" s="189"/>
    </row>
    <row r="705" spans="9:14" x14ac:dyDescent="0.2">
      <c r="I705" s="189"/>
      <c r="J705" s="189"/>
      <c r="K705" s="189"/>
      <c r="L705" s="189"/>
      <c r="M705" s="189"/>
      <c r="N705" s="189"/>
    </row>
    <row r="706" spans="9:14" x14ac:dyDescent="0.2">
      <c r="I706" s="189"/>
      <c r="J706" s="189"/>
      <c r="K706" s="189"/>
      <c r="L706" s="189"/>
      <c r="M706" s="189"/>
      <c r="N706" s="189"/>
    </row>
    <row r="707" spans="9:14" x14ac:dyDescent="0.2">
      <c r="I707" s="189"/>
      <c r="J707" s="189"/>
      <c r="K707" s="189"/>
      <c r="L707" s="189"/>
      <c r="M707" s="189"/>
      <c r="N707" s="189"/>
    </row>
    <row r="708" spans="9:14" x14ac:dyDescent="0.2">
      <c r="I708" s="189"/>
      <c r="J708" s="189"/>
      <c r="K708" s="189"/>
      <c r="L708" s="189"/>
      <c r="M708" s="189"/>
      <c r="N708" s="189"/>
    </row>
    <row r="709" spans="9:14" x14ac:dyDescent="0.2">
      <c r="I709" s="189"/>
      <c r="J709" s="189"/>
      <c r="K709" s="189"/>
      <c r="L709" s="189"/>
      <c r="M709" s="189"/>
      <c r="N709" s="189"/>
    </row>
    <row r="710" spans="9:14" x14ac:dyDescent="0.2">
      <c r="I710" s="189"/>
      <c r="J710" s="189"/>
      <c r="K710" s="189"/>
      <c r="L710" s="189"/>
      <c r="M710" s="189"/>
      <c r="N710" s="189"/>
    </row>
    <row r="711" spans="9:14" x14ac:dyDescent="0.2">
      <c r="I711" s="189"/>
      <c r="J711" s="189"/>
      <c r="K711" s="189"/>
      <c r="L711" s="189"/>
      <c r="M711" s="189"/>
      <c r="N711" s="189"/>
    </row>
    <row r="712" spans="9:14" x14ac:dyDescent="0.2">
      <c r="I712" s="189"/>
      <c r="J712" s="189"/>
      <c r="K712" s="189"/>
      <c r="L712" s="189"/>
      <c r="M712" s="189"/>
      <c r="N712" s="189"/>
    </row>
    <row r="713" spans="9:14" x14ac:dyDescent="0.2">
      <c r="I713" s="189"/>
      <c r="J713" s="189"/>
      <c r="K713" s="189"/>
      <c r="L713" s="189"/>
      <c r="M713" s="189"/>
      <c r="N713" s="189"/>
    </row>
    <row r="714" spans="9:14" x14ac:dyDescent="0.2">
      <c r="I714" s="189"/>
      <c r="J714" s="189"/>
      <c r="K714" s="189"/>
      <c r="L714" s="189"/>
      <c r="M714" s="189"/>
      <c r="N714" s="189"/>
    </row>
    <row r="715" spans="9:14" x14ac:dyDescent="0.2">
      <c r="I715" s="189"/>
      <c r="J715" s="189"/>
      <c r="K715" s="189"/>
      <c r="L715" s="189"/>
      <c r="M715" s="189"/>
      <c r="N715" s="189"/>
    </row>
    <row r="716" spans="9:14" x14ac:dyDescent="0.2">
      <c r="I716" s="189"/>
      <c r="J716" s="189"/>
      <c r="K716" s="189"/>
      <c r="L716" s="189"/>
      <c r="M716" s="189"/>
      <c r="N716" s="189"/>
    </row>
    <row r="717" spans="9:14" x14ac:dyDescent="0.2">
      <c r="I717" s="189"/>
      <c r="J717" s="189"/>
      <c r="K717" s="189"/>
      <c r="L717" s="189"/>
      <c r="M717" s="189"/>
      <c r="N717" s="189"/>
    </row>
    <row r="718" spans="9:14" x14ac:dyDescent="0.2">
      <c r="I718" s="189"/>
      <c r="J718" s="189"/>
      <c r="K718" s="189"/>
      <c r="L718" s="189"/>
      <c r="M718" s="189"/>
      <c r="N718" s="189"/>
    </row>
    <row r="719" spans="9:14" x14ac:dyDescent="0.2">
      <c r="I719" s="189"/>
      <c r="J719" s="189"/>
      <c r="K719" s="189"/>
      <c r="L719" s="189"/>
      <c r="M719" s="189"/>
      <c r="N719" s="189"/>
    </row>
    <row r="720" spans="9:14" x14ac:dyDescent="0.2">
      <c r="I720" s="189"/>
      <c r="J720" s="189"/>
      <c r="K720" s="189"/>
      <c r="L720" s="189"/>
      <c r="M720" s="189"/>
      <c r="N720" s="189"/>
    </row>
    <row r="721" spans="2:14" x14ac:dyDescent="0.2">
      <c r="I721" s="189"/>
      <c r="J721" s="189"/>
      <c r="K721" s="189"/>
      <c r="L721" s="189"/>
      <c r="M721" s="189"/>
      <c r="N721" s="189"/>
    </row>
    <row r="722" spans="2:14" x14ac:dyDescent="0.2">
      <c r="I722" s="189"/>
      <c r="J722" s="189"/>
      <c r="K722" s="189"/>
      <c r="L722" s="189"/>
      <c r="M722" s="189"/>
      <c r="N722" s="189"/>
    </row>
    <row r="723" spans="2:14" ht="13.5" thickBot="1" x14ac:dyDescent="0.25">
      <c r="B723" s="186" t="s">
        <v>287</v>
      </c>
      <c r="C723" s="4" t="s">
        <v>4</v>
      </c>
      <c r="I723" s="189"/>
      <c r="J723" s="189"/>
      <c r="K723" s="189"/>
      <c r="L723" s="189"/>
      <c r="M723" s="189"/>
      <c r="N723" s="189"/>
    </row>
    <row r="724" spans="2:14" ht="13.5" thickBot="1" x14ac:dyDescent="0.25">
      <c r="B724" s="9" t="s">
        <v>251</v>
      </c>
      <c r="C724" s="20">
        <v>50</v>
      </c>
      <c r="E724" s="24" t="s">
        <v>257</v>
      </c>
      <c r="F724" s="24" t="s">
        <v>256</v>
      </c>
      <c r="I724" s="189"/>
      <c r="J724" s="189"/>
      <c r="K724" s="189"/>
      <c r="L724" s="189"/>
      <c r="M724" s="189"/>
      <c r="N724" s="189"/>
    </row>
    <row r="725" spans="2:14" x14ac:dyDescent="0.2">
      <c r="B725" s="9" t="s">
        <v>250</v>
      </c>
      <c r="C725" s="21">
        <v>4</v>
      </c>
      <c r="E725" s="173">
        <v>0.8</v>
      </c>
      <c r="F725" s="22">
        <v>1.28</v>
      </c>
      <c r="I725" s="189"/>
      <c r="J725" s="189"/>
      <c r="K725" s="189"/>
      <c r="L725" s="189"/>
      <c r="M725" s="189"/>
      <c r="N725" s="189"/>
    </row>
    <row r="726" spans="2:14" x14ac:dyDescent="0.2">
      <c r="B726" s="9" t="s">
        <v>252</v>
      </c>
      <c r="C726" s="173">
        <v>0.95</v>
      </c>
      <c r="E726" s="173">
        <v>0.9</v>
      </c>
      <c r="F726" s="22">
        <v>1.65</v>
      </c>
      <c r="I726" s="189"/>
      <c r="J726" s="189"/>
      <c r="K726" s="189"/>
      <c r="L726" s="189"/>
      <c r="M726" s="189"/>
      <c r="N726" s="189"/>
    </row>
    <row r="727" spans="2:14" ht="13.5" thickBot="1" x14ac:dyDescent="0.25">
      <c r="B727" s="9" t="s">
        <v>255</v>
      </c>
      <c r="C727" s="23">
        <v>1.96</v>
      </c>
      <c r="E727" s="173">
        <v>0.95</v>
      </c>
      <c r="F727" s="22">
        <v>1.96</v>
      </c>
      <c r="I727" s="189"/>
      <c r="J727" s="189"/>
      <c r="K727" s="189"/>
      <c r="L727" s="189"/>
      <c r="M727" s="189"/>
      <c r="N727" s="189"/>
    </row>
    <row r="728" spans="2:14" ht="13.5" thickBot="1" x14ac:dyDescent="0.25">
      <c r="B728" s="9"/>
      <c r="C728" s="4" t="s">
        <v>9</v>
      </c>
      <c r="E728" s="176">
        <v>0.99</v>
      </c>
      <c r="F728" s="23">
        <v>2.58</v>
      </c>
      <c r="I728" s="189"/>
      <c r="J728" s="189"/>
      <c r="K728" s="189"/>
      <c r="L728" s="189"/>
      <c r="M728" s="189"/>
      <c r="N728" s="189"/>
    </row>
    <row r="729" spans="2:14" x14ac:dyDescent="0.2">
      <c r="B729" s="9" t="s">
        <v>253</v>
      </c>
      <c r="C729" s="109" t="s">
        <v>254</v>
      </c>
      <c r="E729" s="19"/>
      <c r="F729" s="19"/>
      <c r="I729" s="189"/>
      <c r="J729" s="189"/>
      <c r="K729" s="189"/>
      <c r="L729" s="189"/>
      <c r="M729" s="189"/>
      <c r="N729" s="189"/>
    </row>
    <row r="730" spans="2:14" x14ac:dyDescent="0.2">
      <c r="B730" s="16" t="s">
        <v>19</v>
      </c>
      <c r="C730" s="174">
        <f>C725/C724^0.5</f>
        <v>0.56568542494923801</v>
      </c>
      <c r="E730" s="19"/>
      <c r="F730" s="19"/>
      <c r="I730" s="189"/>
      <c r="J730" s="189"/>
      <c r="K730" s="189"/>
      <c r="L730" s="189"/>
      <c r="M730" s="189"/>
      <c r="N730" s="189"/>
    </row>
    <row r="731" spans="2:14" ht="13.5" thickBot="1" x14ac:dyDescent="0.25">
      <c r="B731" s="5" t="s">
        <v>258</v>
      </c>
      <c r="C731" s="15" t="s">
        <v>259</v>
      </c>
      <c r="I731" s="189"/>
      <c r="J731" s="189"/>
      <c r="K731" s="189"/>
      <c r="L731" s="189"/>
      <c r="M731" s="189"/>
      <c r="N731" s="189"/>
    </row>
    <row r="732" spans="2:14" ht="13.5" thickBot="1" x14ac:dyDescent="0.25">
      <c r="B732" s="175" t="s">
        <v>19</v>
      </c>
      <c r="C732" s="65">
        <f>C727*C730</f>
        <v>1.1087434329005066</v>
      </c>
      <c r="I732" s="189"/>
      <c r="J732" s="189"/>
      <c r="K732" s="189"/>
      <c r="L732" s="189"/>
      <c r="M732" s="189"/>
      <c r="N732" s="189"/>
    </row>
    <row r="733" spans="2:14" x14ac:dyDescent="0.2">
      <c r="I733" s="189"/>
      <c r="J733" s="189"/>
      <c r="K733" s="189"/>
      <c r="L733" s="189"/>
      <c r="M733" s="189"/>
      <c r="N733" s="189"/>
    </row>
    <row r="734" spans="2:14" x14ac:dyDescent="0.2">
      <c r="I734" s="189"/>
      <c r="J734" s="189"/>
      <c r="K734" s="189"/>
      <c r="L734" s="189"/>
      <c r="M734" s="189"/>
      <c r="N734" s="189"/>
    </row>
    <row r="735" spans="2:14" x14ac:dyDescent="0.2">
      <c r="I735" s="189"/>
      <c r="J735" s="189"/>
      <c r="K735" s="189"/>
      <c r="L735" s="189"/>
      <c r="M735" s="189"/>
      <c r="N735" s="189"/>
    </row>
    <row r="736" spans="2:14" x14ac:dyDescent="0.2">
      <c r="I736" s="189"/>
      <c r="J736" s="189"/>
      <c r="K736" s="189"/>
      <c r="L736" s="189"/>
      <c r="M736" s="189"/>
      <c r="N736" s="189"/>
    </row>
    <row r="737" spans="2:14" x14ac:dyDescent="0.2">
      <c r="I737" s="189"/>
      <c r="J737" s="189"/>
      <c r="K737" s="189"/>
      <c r="L737" s="189"/>
      <c r="M737" s="189"/>
      <c r="N737" s="189"/>
    </row>
    <row r="738" spans="2:14" x14ac:dyDescent="0.2">
      <c r="I738" s="189"/>
      <c r="J738" s="189"/>
      <c r="K738" s="189"/>
      <c r="L738" s="189"/>
      <c r="M738" s="189"/>
      <c r="N738" s="189"/>
    </row>
    <row r="739" spans="2:14" x14ac:dyDescent="0.2">
      <c r="I739" s="189"/>
      <c r="J739" s="189"/>
      <c r="K739" s="189"/>
      <c r="L739" s="189"/>
      <c r="M739" s="189"/>
      <c r="N739" s="189"/>
    </row>
    <row r="740" spans="2:14" ht="13.5" thickBot="1" x14ac:dyDescent="0.25">
      <c r="C740" s="4" t="s">
        <v>4</v>
      </c>
      <c r="I740" s="189"/>
      <c r="J740" s="189"/>
      <c r="K740" s="189"/>
      <c r="L740" s="189"/>
      <c r="M740" s="189"/>
      <c r="N740" s="189"/>
    </row>
    <row r="741" spans="2:14" ht="13.5" thickBot="1" x14ac:dyDescent="0.25">
      <c r="B741" s="9" t="s">
        <v>251</v>
      </c>
      <c r="C741" s="224">
        <v>50</v>
      </c>
      <c r="E741" s="24" t="s">
        <v>257</v>
      </c>
      <c r="F741" s="24" t="s">
        <v>256</v>
      </c>
      <c r="I741" s="189"/>
      <c r="J741" s="189"/>
      <c r="K741" s="189"/>
      <c r="L741" s="189"/>
      <c r="M741" s="189"/>
      <c r="N741" s="189"/>
    </row>
    <row r="742" spans="2:14" x14ac:dyDescent="0.2">
      <c r="B742" s="9" t="s">
        <v>250</v>
      </c>
      <c r="C742" s="239">
        <v>4</v>
      </c>
      <c r="E742" s="173">
        <v>0.8</v>
      </c>
      <c r="F742" s="22">
        <v>1.28</v>
      </c>
      <c r="I742" s="189"/>
      <c r="J742" s="189"/>
      <c r="K742" s="189"/>
      <c r="L742" s="189"/>
      <c r="M742" s="189"/>
      <c r="N742" s="189"/>
    </row>
    <row r="743" spans="2:14" x14ac:dyDescent="0.2">
      <c r="B743" s="9" t="s">
        <v>252</v>
      </c>
      <c r="C743" s="240">
        <v>0.95</v>
      </c>
      <c r="E743" s="173">
        <v>0.9</v>
      </c>
      <c r="F743" s="22">
        <v>1.65</v>
      </c>
      <c r="I743" s="189"/>
      <c r="J743" s="189"/>
      <c r="K743" s="189"/>
      <c r="L743" s="189"/>
      <c r="M743" s="189"/>
      <c r="N743" s="189"/>
    </row>
    <row r="744" spans="2:14" ht="13.5" thickBot="1" x14ac:dyDescent="0.25">
      <c r="B744" s="9" t="s">
        <v>255</v>
      </c>
      <c r="C744" s="8">
        <v>1.96</v>
      </c>
      <c r="E744" s="173">
        <v>0.95</v>
      </c>
      <c r="F744" s="22">
        <v>1.96</v>
      </c>
      <c r="I744" s="189"/>
      <c r="J744" s="189"/>
      <c r="K744" s="189"/>
      <c r="L744" s="189"/>
      <c r="M744" s="189"/>
      <c r="N744" s="189"/>
    </row>
    <row r="745" spans="2:14" ht="13.5" thickBot="1" x14ac:dyDescent="0.25">
      <c r="B745" s="9"/>
      <c r="C745" s="4" t="s">
        <v>9</v>
      </c>
      <c r="E745" s="176">
        <v>0.99</v>
      </c>
      <c r="F745" s="23">
        <v>2.58</v>
      </c>
      <c r="I745" s="189"/>
      <c r="J745" s="189"/>
      <c r="K745" s="189"/>
      <c r="L745" s="189"/>
      <c r="M745" s="189"/>
      <c r="N745" s="189"/>
    </row>
    <row r="746" spans="2:14" x14ac:dyDescent="0.2">
      <c r="B746" s="9" t="s">
        <v>253</v>
      </c>
      <c r="C746" s="109" t="s">
        <v>254</v>
      </c>
      <c r="E746" s="19"/>
      <c r="F746" s="19"/>
      <c r="I746" s="189"/>
      <c r="J746" s="189"/>
      <c r="K746" s="189"/>
      <c r="L746" s="189"/>
      <c r="M746" s="189"/>
      <c r="N746" s="189"/>
    </row>
    <row r="747" spans="2:14" x14ac:dyDescent="0.2">
      <c r="B747" s="16" t="s">
        <v>19</v>
      </c>
      <c r="C747" s="174">
        <f>C742/C741^0.5</f>
        <v>0.56568542494923801</v>
      </c>
      <c r="E747" s="19"/>
      <c r="F747" s="19"/>
      <c r="I747" s="189"/>
      <c r="J747" s="189"/>
      <c r="K747" s="189"/>
      <c r="L747" s="189"/>
      <c r="M747" s="189"/>
      <c r="N747" s="189"/>
    </row>
    <row r="748" spans="2:14" ht="13.5" thickBot="1" x14ac:dyDescent="0.25">
      <c r="B748" s="9" t="s">
        <v>258</v>
      </c>
      <c r="C748" s="19" t="s">
        <v>259</v>
      </c>
      <c r="I748" s="189"/>
      <c r="J748" s="189"/>
      <c r="K748" s="189"/>
      <c r="L748" s="189"/>
      <c r="M748" s="189"/>
      <c r="N748" s="189"/>
    </row>
    <row r="749" spans="2:14" ht="13.5" thickBot="1" x14ac:dyDescent="0.25">
      <c r="B749" s="175" t="s">
        <v>19</v>
      </c>
      <c r="C749" s="235">
        <f>C744*C747</f>
        <v>1.1087434329005066</v>
      </c>
      <c r="I749" s="189"/>
      <c r="J749" s="189"/>
      <c r="K749" s="189"/>
      <c r="L749" s="189"/>
      <c r="M749" s="189"/>
      <c r="N749" s="189"/>
    </row>
    <row r="750" spans="2:14" x14ac:dyDescent="0.2">
      <c r="I750" s="189"/>
      <c r="J750" s="189"/>
      <c r="K750" s="189"/>
      <c r="L750" s="189"/>
      <c r="M750" s="189"/>
      <c r="N750" s="189"/>
    </row>
    <row r="751" spans="2:14" x14ac:dyDescent="0.2">
      <c r="I751" s="189"/>
      <c r="J751" s="189"/>
      <c r="K751" s="189"/>
      <c r="L751" s="189"/>
      <c r="M751" s="189"/>
      <c r="N751" s="189"/>
    </row>
    <row r="752" spans="2:14" x14ac:dyDescent="0.2">
      <c r="I752" s="189"/>
      <c r="J752" s="189"/>
      <c r="K752" s="189"/>
      <c r="L752" s="189"/>
      <c r="M752" s="189"/>
      <c r="N752" s="189"/>
    </row>
    <row r="753" spans="2:14" x14ac:dyDescent="0.2">
      <c r="I753" s="189"/>
      <c r="J753" s="189"/>
      <c r="K753" s="189"/>
      <c r="L753" s="189"/>
      <c r="M753" s="189"/>
      <c r="N753" s="189"/>
    </row>
    <row r="754" spans="2:14" x14ac:dyDescent="0.2">
      <c r="I754" s="189"/>
      <c r="J754" s="189"/>
      <c r="K754" s="189"/>
      <c r="L754" s="189"/>
      <c r="M754" s="189"/>
      <c r="N754" s="189"/>
    </row>
    <row r="755" spans="2:14" x14ac:dyDescent="0.2">
      <c r="I755" s="189"/>
      <c r="J755" s="189"/>
      <c r="K755" s="189"/>
      <c r="L755" s="189"/>
      <c r="M755" s="189"/>
      <c r="N755" s="189"/>
    </row>
    <row r="756" spans="2:14" x14ac:dyDescent="0.2">
      <c r="I756" s="189"/>
      <c r="J756" s="189"/>
      <c r="K756" s="189"/>
      <c r="L756" s="189"/>
      <c r="M756" s="189"/>
      <c r="N756" s="189"/>
    </row>
    <row r="757" spans="2:14" x14ac:dyDescent="0.2">
      <c r="I757" s="189"/>
      <c r="J757" s="189"/>
      <c r="K757" s="189"/>
      <c r="L757" s="189"/>
      <c r="M757" s="189"/>
      <c r="N757" s="189"/>
    </row>
    <row r="758" spans="2:14" x14ac:dyDescent="0.2">
      <c r="I758" s="189"/>
      <c r="J758" s="189"/>
      <c r="K758" s="189"/>
      <c r="L758" s="189"/>
      <c r="M758" s="189"/>
      <c r="N758" s="189"/>
    </row>
    <row r="759" spans="2:14" ht="13.5" thickBot="1" x14ac:dyDescent="0.25">
      <c r="B759" s="9"/>
      <c r="C759" s="4" t="s">
        <v>4</v>
      </c>
      <c r="I759" s="189"/>
      <c r="J759" s="189"/>
      <c r="K759" s="189"/>
      <c r="L759" s="189"/>
      <c r="M759" s="189"/>
      <c r="N759" s="189"/>
    </row>
    <row r="760" spans="2:14" ht="13.5" thickBot="1" x14ac:dyDescent="0.25">
      <c r="B760" s="5" t="s">
        <v>6</v>
      </c>
      <c r="C760" s="242">
        <v>1.9580000000000004</v>
      </c>
      <c r="D760" t="s">
        <v>63</v>
      </c>
      <c r="I760" s="189"/>
      <c r="J760" s="189"/>
      <c r="K760" s="189"/>
      <c r="L760" s="189"/>
      <c r="M760" s="189"/>
      <c r="N760" s="189"/>
    </row>
    <row r="761" spans="2:14" x14ac:dyDescent="0.2">
      <c r="B761" s="9"/>
      <c r="C761" s="4" t="s">
        <v>14</v>
      </c>
      <c r="I761" s="189"/>
      <c r="J761" s="189"/>
      <c r="K761" s="189"/>
      <c r="L761" s="189"/>
      <c r="M761" s="189"/>
      <c r="N761" s="189"/>
    </row>
    <row r="762" spans="2:14" x14ac:dyDescent="0.2">
      <c r="B762" s="5" t="s">
        <v>15</v>
      </c>
      <c r="C762" s="14" t="s">
        <v>16</v>
      </c>
      <c r="I762" s="189"/>
      <c r="J762" s="189"/>
      <c r="K762" s="189"/>
      <c r="L762" s="189"/>
      <c r="M762" s="189"/>
      <c r="N762" s="189"/>
    </row>
    <row r="763" spans="2:14" x14ac:dyDescent="0.2">
      <c r="B763" s="16" t="s">
        <v>19</v>
      </c>
      <c r="C763" s="29">
        <f>NORMSDIST( C760 )</f>
        <v>0.97488499365312564</v>
      </c>
      <c r="I763" s="189"/>
      <c r="J763" s="189"/>
      <c r="K763" s="189"/>
      <c r="L763" s="189"/>
      <c r="M763" s="189"/>
      <c r="N763" s="189"/>
    </row>
    <row r="764" spans="2:14" x14ac:dyDescent="0.2">
      <c r="B764" s="5" t="s">
        <v>271</v>
      </c>
      <c r="C764" s="14" t="s">
        <v>22</v>
      </c>
      <c r="I764" s="189"/>
      <c r="J764" s="189"/>
      <c r="K764" s="189"/>
      <c r="L764" s="189"/>
      <c r="M764" s="189"/>
      <c r="N764" s="189"/>
    </row>
    <row r="765" spans="2:14" x14ac:dyDescent="0.2">
      <c r="B765" s="16" t="s">
        <v>19</v>
      </c>
      <c r="C765" s="18">
        <f>1- NORMSDIST( C760 )</f>
        <v>2.5115006346874358E-2</v>
      </c>
      <c r="I765" s="189"/>
      <c r="J765" s="189"/>
      <c r="K765" s="189"/>
      <c r="L765" s="189"/>
      <c r="M765" s="189"/>
      <c r="N765" s="189"/>
    </row>
    <row r="766" spans="2:14" ht="13.5" thickBot="1" x14ac:dyDescent="0.25">
      <c r="B766" s="5" t="s">
        <v>252</v>
      </c>
      <c r="C766" s="2" t="s">
        <v>272</v>
      </c>
      <c r="I766" s="189"/>
      <c r="J766" s="189"/>
      <c r="K766" s="189"/>
      <c r="L766" s="189"/>
      <c r="M766" s="189"/>
      <c r="N766" s="189"/>
    </row>
    <row r="767" spans="2:14" ht="13.5" thickBot="1" x14ac:dyDescent="0.25">
      <c r="C767" s="243">
        <f>1-(2*C765)</f>
        <v>0.94976998730625128</v>
      </c>
      <c r="I767" s="189"/>
      <c r="J767" s="189"/>
      <c r="K767" s="189"/>
      <c r="L767" s="189"/>
      <c r="M767" s="189"/>
      <c r="N767" s="189"/>
    </row>
    <row r="768" spans="2:14" x14ac:dyDescent="0.2">
      <c r="I768" s="189"/>
      <c r="J768" s="189"/>
      <c r="K768" s="189"/>
      <c r="L768" s="189"/>
      <c r="M768" s="189"/>
      <c r="N768" s="189"/>
    </row>
    <row r="769" spans="2:14" x14ac:dyDescent="0.2">
      <c r="I769" s="189"/>
      <c r="J769" s="189"/>
      <c r="K769" s="189"/>
      <c r="L769" s="189"/>
      <c r="M769" s="189"/>
      <c r="N769" s="189"/>
    </row>
    <row r="770" spans="2:14" x14ac:dyDescent="0.2">
      <c r="I770" s="189"/>
      <c r="J770" s="189"/>
      <c r="K770" s="189"/>
      <c r="L770" s="189"/>
      <c r="M770" s="189"/>
      <c r="N770" s="189"/>
    </row>
    <row r="771" spans="2:14" x14ac:dyDescent="0.2">
      <c r="I771" s="189"/>
      <c r="J771" s="189"/>
      <c r="K771" s="189"/>
      <c r="L771" s="189"/>
      <c r="M771" s="189"/>
      <c r="N771" s="189"/>
    </row>
    <row r="772" spans="2:14" x14ac:dyDescent="0.2">
      <c r="I772" s="189"/>
      <c r="J772" s="189"/>
      <c r="K772" s="189"/>
      <c r="L772" s="189"/>
      <c r="M772" s="189"/>
      <c r="N772" s="189"/>
    </row>
    <row r="773" spans="2:14" x14ac:dyDescent="0.2">
      <c r="I773" s="189"/>
      <c r="J773" s="189"/>
      <c r="K773" s="189"/>
      <c r="L773" s="189"/>
      <c r="M773" s="189"/>
      <c r="N773" s="189"/>
    </row>
    <row r="774" spans="2:14" x14ac:dyDescent="0.2">
      <c r="I774" s="189"/>
      <c r="J774" s="189"/>
      <c r="K774" s="189"/>
      <c r="L774" s="189"/>
      <c r="M774" s="189"/>
      <c r="N774" s="189"/>
    </row>
    <row r="775" spans="2:14" x14ac:dyDescent="0.2">
      <c r="I775" s="189"/>
      <c r="J775" s="189"/>
      <c r="K775" s="189"/>
      <c r="L775" s="189"/>
      <c r="M775" s="189"/>
      <c r="N775" s="189"/>
    </row>
    <row r="776" spans="2:14" x14ac:dyDescent="0.2">
      <c r="I776" s="189"/>
      <c r="J776" s="189"/>
      <c r="K776" s="189"/>
      <c r="L776" s="189"/>
      <c r="M776" s="189"/>
      <c r="N776" s="189"/>
    </row>
    <row r="777" spans="2:14" x14ac:dyDescent="0.2">
      <c r="I777" s="189"/>
      <c r="J777" s="189"/>
      <c r="K777" s="189"/>
      <c r="L777" s="189"/>
      <c r="M777" s="189"/>
      <c r="N777" s="189"/>
    </row>
    <row r="778" spans="2:14" x14ac:dyDescent="0.2">
      <c r="I778" s="189"/>
      <c r="J778" s="189"/>
      <c r="K778" s="189"/>
      <c r="L778" s="189"/>
      <c r="M778" s="189"/>
      <c r="N778" s="189"/>
    </row>
    <row r="779" spans="2:14" x14ac:dyDescent="0.2">
      <c r="I779" s="189"/>
      <c r="J779" s="189"/>
      <c r="K779" s="189"/>
      <c r="L779" s="189"/>
      <c r="M779" s="189"/>
      <c r="N779" s="189"/>
    </row>
    <row r="780" spans="2:14" x14ac:dyDescent="0.2">
      <c r="I780" s="189"/>
      <c r="J780" s="189"/>
      <c r="K780" s="189"/>
      <c r="L780" s="189"/>
      <c r="M780" s="189"/>
      <c r="N780" s="189"/>
    </row>
    <row r="781" spans="2:14" x14ac:dyDescent="0.2">
      <c r="I781" s="189"/>
      <c r="J781" s="189"/>
      <c r="K781" s="189"/>
      <c r="L781" s="189"/>
      <c r="M781" s="189"/>
      <c r="N781" s="189"/>
    </row>
    <row r="782" spans="2:14" ht="13.5" thickBot="1" x14ac:dyDescent="0.25">
      <c r="B782" s="9"/>
      <c r="C782" s="4" t="s">
        <v>4</v>
      </c>
      <c r="I782" s="189"/>
      <c r="J782" s="189"/>
      <c r="K782" s="189"/>
      <c r="L782" s="189"/>
      <c r="M782" s="189"/>
      <c r="N782" s="189"/>
    </row>
    <row r="783" spans="2:14" ht="13.5" thickBot="1" x14ac:dyDescent="0.25">
      <c r="B783" s="5" t="s">
        <v>6</v>
      </c>
      <c r="C783" s="43">
        <v>1.96</v>
      </c>
      <c r="D783" t="s">
        <v>63</v>
      </c>
      <c r="I783" s="189"/>
      <c r="J783" s="189"/>
      <c r="K783" s="189"/>
      <c r="L783" s="189"/>
      <c r="M783" s="189"/>
      <c r="N783" s="189"/>
    </row>
    <row r="784" spans="2:14" x14ac:dyDescent="0.2">
      <c r="B784" s="9"/>
      <c r="C784" s="4" t="s">
        <v>14</v>
      </c>
      <c r="I784" s="189"/>
      <c r="J784" s="189"/>
      <c r="K784" s="189"/>
      <c r="L784" s="189"/>
      <c r="M784" s="189"/>
      <c r="N784" s="189"/>
    </row>
    <row r="785" spans="2:14" x14ac:dyDescent="0.2">
      <c r="B785" s="5" t="s">
        <v>15</v>
      </c>
      <c r="C785" s="14" t="s">
        <v>16</v>
      </c>
      <c r="I785" s="189"/>
      <c r="J785" s="189"/>
      <c r="K785" s="189"/>
      <c r="L785" s="189"/>
      <c r="M785" s="189"/>
      <c r="N785" s="189"/>
    </row>
    <row r="786" spans="2:14" x14ac:dyDescent="0.2">
      <c r="B786" s="16" t="s">
        <v>19</v>
      </c>
      <c r="C786" s="29">
        <f>NORMSDIST( C783 )</f>
        <v>0.97500210485177952</v>
      </c>
      <c r="I786" s="189"/>
      <c r="J786" s="189"/>
      <c r="K786" s="189"/>
      <c r="L786" s="189"/>
      <c r="M786" s="189"/>
      <c r="N786" s="189"/>
    </row>
    <row r="787" spans="2:14" x14ac:dyDescent="0.2">
      <c r="B787" s="5" t="s">
        <v>271</v>
      </c>
      <c r="C787" s="14" t="s">
        <v>22</v>
      </c>
      <c r="I787" s="189"/>
      <c r="J787" s="189"/>
      <c r="K787" s="189"/>
      <c r="L787" s="189"/>
      <c r="M787" s="189"/>
      <c r="N787" s="189"/>
    </row>
    <row r="788" spans="2:14" x14ac:dyDescent="0.2">
      <c r="B788" s="16" t="s">
        <v>19</v>
      </c>
      <c r="C788" s="18">
        <f>1- NORMSDIST( C783 )</f>
        <v>2.4997895148220484E-2</v>
      </c>
      <c r="I788" s="189"/>
      <c r="J788" s="189"/>
      <c r="K788" s="189"/>
      <c r="L788" s="189"/>
      <c r="M788" s="189"/>
      <c r="N788" s="189"/>
    </row>
    <row r="789" spans="2:14" ht="13.5" thickBot="1" x14ac:dyDescent="0.25">
      <c r="B789" s="5" t="s">
        <v>252</v>
      </c>
      <c r="C789" s="2" t="s">
        <v>272</v>
      </c>
      <c r="I789" s="189"/>
      <c r="J789" s="189"/>
      <c r="K789" s="189"/>
      <c r="L789" s="189"/>
      <c r="M789" s="189"/>
      <c r="N789" s="189"/>
    </row>
    <row r="790" spans="2:14" ht="13.5" thickBot="1" x14ac:dyDescent="0.25">
      <c r="C790" s="241">
        <f>1-(2*C788)</f>
        <v>0.95000420970355903</v>
      </c>
      <c r="I790" s="189"/>
      <c r="J790" s="189"/>
      <c r="K790" s="189"/>
      <c r="L790" s="189"/>
      <c r="M790" s="189"/>
      <c r="N790" s="189"/>
    </row>
    <row r="791" spans="2:14" x14ac:dyDescent="0.2">
      <c r="I791" s="189"/>
      <c r="J791" s="189"/>
      <c r="K791" s="189"/>
      <c r="L791" s="189"/>
      <c r="M791" s="189"/>
      <c r="N791" s="189"/>
    </row>
    <row r="792" spans="2:14" x14ac:dyDescent="0.2">
      <c r="I792" s="189"/>
      <c r="J792" s="189"/>
      <c r="K792" s="189"/>
      <c r="L792" s="189"/>
      <c r="M792" s="189"/>
      <c r="N792" s="189"/>
    </row>
    <row r="793" spans="2:14" x14ac:dyDescent="0.2">
      <c r="I793" s="189"/>
      <c r="J793" s="189"/>
      <c r="K793" s="189"/>
      <c r="L793" s="189"/>
      <c r="M793" s="189"/>
      <c r="N793" s="189"/>
    </row>
    <row r="794" spans="2:14" x14ac:dyDescent="0.2">
      <c r="I794" s="189"/>
      <c r="J794" s="189"/>
      <c r="K794" s="189"/>
      <c r="L794" s="189"/>
      <c r="M794" s="189"/>
      <c r="N794" s="189"/>
    </row>
    <row r="795" spans="2:14" x14ac:dyDescent="0.2">
      <c r="I795" s="189"/>
      <c r="J795" s="189"/>
      <c r="K795" s="189"/>
      <c r="L795" s="189"/>
      <c r="M795" s="189"/>
      <c r="N795" s="189"/>
    </row>
    <row r="796" spans="2:14" x14ac:dyDescent="0.2">
      <c r="I796" s="189"/>
      <c r="J796" s="189"/>
      <c r="K796" s="189"/>
      <c r="L796" s="189"/>
      <c r="M796" s="189"/>
      <c r="N796" s="189"/>
    </row>
    <row r="797" spans="2:14" x14ac:dyDescent="0.2">
      <c r="I797" s="189"/>
      <c r="J797" s="189"/>
      <c r="K797" s="189"/>
      <c r="L797" s="189"/>
      <c r="M797" s="189"/>
      <c r="N797" s="189"/>
    </row>
    <row r="798" spans="2:14" x14ac:dyDescent="0.2">
      <c r="I798" s="189"/>
      <c r="J798" s="189"/>
      <c r="K798" s="189"/>
      <c r="L798" s="189"/>
      <c r="M798" s="189"/>
      <c r="N798" s="189"/>
    </row>
    <row r="799" spans="2:14" x14ac:dyDescent="0.2">
      <c r="I799" s="189"/>
      <c r="J799" s="189"/>
      <c r="K799" s="189"/>
      <c r="L799" s="189"/>
      <c r="M799" s="189"/>
      <c r="N799" s="189"/>
    </row>
    <row r="800" spans="2:14" x14ac:dyDescent="0.2">
      <c r="I800" s="189"/>
      <c r="J800" s="189"/>
      <c r="K800" s="189"/>
      <c r="L800" s="189"/>
      <c r="M800" s="189"/>
      <c r="N800" s="189"/>
    </row>
    <row r="801" spans="9:14" x14ac:dyDescent="0.2">
      <c r="I801" s="189"/>
      <c r="J801" s="189"/>
      <c r="K801" s="189"/>
      <c r="L801" s="189"/>
      <c r="M801" s="189"/>
      <c r="N801" s="189"/>
    </row>
    <row r="802" spans="9:14" x14ac:dyDescent="0.2">
      <c r="I802" s="189"/>
      <c r="J802" s="189"/>
      <c r="K802" s="189"/>
      <c r="L802" s="189"/>
      <c r="M802" s="189"/>
      <c r="N802" s="189"/>
    </row>
    <row r="803" spans="9:14" x14ac:dyDescent="0.2">
      <c r="I803" s="189"/>
      <c r="J803" s="189"/>
      <c r="K803" s="189"/>
      <c r="L803" s="189"/>
      <c r="M803" s="189"/>
      <c r="N803" s="189"/>
    </row>
    <row r="804" spans="9:14" x14ac:dyDescent="0.2">
      <c r="I804" s="189"/>
      <c r="J804" s="189"/>
      <c r="K804" s="189"/>
      <c r="L804" s="189"/>
      <c r="M804" s="189"/>
      <c r="N804" s="189"/>
    </row>
    <row r="805" spans="9:14" x14ac:dyDescent="0.2">
      <c r="I805" s="189"/>
      <c r="J805" s="189"/>
      <c r="K805" s="189"/>
      <c r="L805" s="189"/>
      <c r="M805" s="189"/>
      <c r="N805" s="189"/>
    </row>
    <row r="806" spans="9:14" x14ac:dyDescent="0.2">
      <c r="I806" s="189"/>
      <c r="J806" s="189"/>
      <c r="K806" s="189"/>
      <c r="L806" s="189"/>
      <c r="M806" s="189"/>
      <c r="N806" s="189"/>
    </row>
    <row r="807" spans="9:14" x14ac:dyDescent="0.2">
      <c r="I807" s="189"/>
      <c r="J807" s="189"/>
      <c r="K807" s="189"/>
      <c r="L807" s="189"/>
      <c r="M807" s="189"/>
      <c r="N807" s="189"/>
    </row>
    <row r="808" spans="9:14" x14ac:dyDescent="0.2">
      <c r="I808" s="189"/>
      <c r="J808" s="189"/>
      <c r="K808" s="189"/>
      <c r="L808" s="189"/>
      <c r="M808" s="189"/>
      <c r="N808" s="189"/>
    </row>
    <row r="809" spans="9:14" x14ac:dyDescent="0.2">
      <c r="I809" s="189"/>
      <c r="J809" s="189"/>
      <c r="K809" s="189"/>
      <c r="L809" s="189"/>
      <c r="M809" s="189"/>
      <c r="N809" s="189"/>
    </row>
    <row r="810" spans="9:14" x14ac:dyDescent="0.2">
      <c r="I810" s="189"/>
      <c r="J810" s="189"/>
      <c r="K810" s="189"/>
      <c r="L810" s="189"/>
      <c r="M810" s="189"/>
      <c r="N810" s="189"/>
    </row>
    <row r="811" spans="9:14" x14ac:dyDescent="0.2">
      <c r="I811" s="189"/>
      <c r="J811" s="189"/>
      <c r="K811" s="189"/>
      <c r="L811" s="189"/>
      <c r="M811" s="189"/>
      <c r="N811" s="189"/>
    </row>
    <row r="812" spans="9:14" x14ac:dyDescent="0.2">
      <c r="I812" s="189"/>
      <c r="J812" s="189"/>
      <c r="K812" s="189"/>
      <c r="L812" s="189"/>
      <c r="M812" s="189"/>
      <c r="N812" s="189"/>
    </row>
    <row r="813" spans="9:14" x14ac:dyDescent="0.2">
      <c r="I813" s="189"/>
      <c r="J813" s="189"/>
      <c r="K813" s="189"/>
      <c r="L813" s="189"/>
      <c r="M813" s="189"/>
      <c r="N813" s="189"/>
    </row>
    <row r="814" spans="9:14" x14ac:dyDescent="0.2">
      <c r="I814" s="189"/>
      <c r="J814" s="189"/>
      <c r="K814" s="189"/>
      <c r="L814" s="189"/>
      <c r="M814" s="189"/>
      <c r="N814" s="189"/>
    </row>
  </sheetData>
  <sheetProtection sheet="1" objects="1" scenarios="1" formatCells="0" selectLockedCells="1"/>
  <phoneticPr fontId="3" type="noConversion"/>
  <pageMargins left="0.75" right="0.75" top="1" bottom="1" header="0.5" footer="0.5"/>
  <pageSetup orientation="portrait" horizontalDpi="4294967295"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3"/>
  <sheetViews>
    <sheetView zoomScaleNormal="100" workbookViewId="0">
      <selection activeCell="H2" sqref="H2"/>
    </sheetView>
  </sheetViews>
  <sheetFormatPr defaultRowHeight="12.75" x14ac:dyDescent="0.2"/>
  <cols>
    <col min="2" max="2" width="33.85546875" customWidth="1"/>
    <col min="3" max="3" width="17" customWidth="1"/>
    <col min="4" max="4" width="10.28515625" customWidth="1"/>
  </cols>
  <sheetData>
    <row r="1" spans="1:15" ht="15.75" x14ac:dyDescent="0.25">
      <c r="A1" s="1" t="s">
        <v>1</v>
      </c>
      <c r="G1" s="189"/>
      <c r="H1" s="189"/>
      <c r="I1" s="189"/>
      <c r="J1" s="189"/>
      <c r="K1" s="189"/>
      <c r="L1" s="189"/>
      <c r="M1" s="189"/>
      <c r="N1" s="189"/>
      <c r="O1" s="189"/>
    </row>
    <row r="2" spans="1:15" x14ac:dyDescent="0.2">
      <c r="B2" s="2"/>
      <c r="G2" s="189"/>
      <c r="H2" s="189"/>
      <c r="I2" s="189"/>
      <c r="J2" s="189"/>
      <c r="K2" s="189"/>
      <c r="L2" s="189"/>
      <c r="M2" s="189"/>
      <c r="N2" s="189"/>
      <c r="O2" s="189"/>
    </row>
    <row r="3" spans="1:15" ht="15.75" x14ac:dyDescent="0.25">
      <c r="B3" s="1" t="s">
        <v>125</v>
      </c>
      <c r="G3" s="189"/>
      <c r="H3" s="189"/>
      <c r="I3" s="189"/>
      <c r="J3" s="189"/>
      <c r="K3" s="189"/>
      <c r="L3" s="189"/>
      <c r="M3" s="189"/>
      <c r="N3" s="189"/>
      <c r="O3" s="189"/>
    </row>
    <row r="4" spans="1:15" x14ac:dyDescent="0.2">
      <c r="G4" s="189"/>
      <c r="H4" s="189"/>
      <c r="I4" s="189"/>
      <c r="J4" s="189"/>
      <c r="K4" s="189"/>
      <c r="L4" s="189"/>
      <c r="M4" s="189"/>
      <c r="N4" s="189"/>
      <c r="O4" s="189"/>
    </row>
    <row r="5" spans="1:15" x14ac:dyDescent="0.2">
      <c r="G5" s="189"/>
      <c r="H5" s="189"/>
      <c r="I5" s="189"/>
      <c r="J5" s="189"/>
      <c r="K5" s="189"/>
      <c r="L5" s="189"/>
      <c r="M5" s="189"/>
      <c r="N5" s="189"/>
      <c r="O5" s="189"/>
    </row>
    <row r="6" spans="1:15" x14ac:dyDescent="0.2">
      <c r="A6" s="34" t="s">
        <v>55</v>
      </c>
      <c r="B6" s="14"/>
      <c r="C6" s="35"/>
      <c r="D6" s="35"/>
      <c r="E6" s="35"/>
      <c r="G6" s="189"/>
      <c r="H6" s="189"/>
      <c r="I6" s="189"/>
      <c r="J6" s="189"/>
      <c r="K6" s="189"/>
      <c r="L6" s="189"/>
      <c r="M6" s="189"/>
      <c r="N6" s="189"/>
      <c r="O6" s="189"/>
    </row>
    <row r="7" spans="1:15" x14ac:dyDescent="0.2">
      <c r="A7" s="36" t="s">
        <v>56</v>
      </c>
      <c r="B7" s="14"/>
      <c r="C7" s="35"/>
      <c r="D7" s="35"/>
      <c r="E7" s="35"/>
      <c r="G7" s="189"/>
      <c r="H7" s="189"/>
      <c r="I7" s="189"/>
      <c r="J7" s="189"/>
      <c r="K7" s="189"/>
      <c r="L7" s="189"/>
      <c r="M7" s="189"/>
      <c r="N7" s="189"/>
      <c r="O7" s="189"/>
    </row>
    <row r="8" spans="1:15" x14ac:dyDescent="0.2">
      <c r="A8" s="37" t="s">
        <v>57</v>
      </c>
      <c r="B8" s="14"/>
      <c r="C8" s="35"/>
      <c r="D8" s="35"/>
      <c r="E8" s="35"/>
      <c r="G8" s="189"/>
      <c r="H8" s="189"/>
      <c r="I8" s="189"/>
      <c r="J8" s="189"/>
      <c r="K8" s="189"/>
      <c r="L8" s="189"/>
      <c r="M8" s="189"/>
      <c r="N8" s="189"/>
      <c r="O8" s="189"/>
    </row>
    <row r="9" spans="1:15" x14ac:dyDescent="0.2">
      <c r="A9" s="9"/>
      <c r="B9" s="34"/>
      <c r="C9" s="2"/>
      <c r="D9" s="35"/>
      <c r="E9" s="35"/>
      <c r="G9" s="189"/>
      <c r="H9" s="189"/>
      <c r="I9" s="189"/>
      <c r="J9" s="189"/>
      <c r="K9" s="189"/>
      <c r="L9" s="189"/>
      <c r="M9" s="189"/>
      <c r="N9" s="189"/>
      <c r="O9" s="189"/>
    </row>
    <row r="10" spans="1:15" x14ac:dyDescent="0.2">
      <c r="A10" s="34" t="s">
        <v>58</v>
      </c>
      <c r="B10" s="38"/>
      <c r="C10" s="39"/>
      <c r="D10" s="39"/>
      <c r="G10" s="189"/>
      <c r="H10" s="189"/>
      <c r="I10" s="189"/>
      <c r="J10" s="189"/>
      <c r="K10" s="189"/>
      <c r="L10" s="189"/>
      <c r="M10" s="189"/>
      <c r="N10" s="189"/>
      <c r="O10" s="189"/>
    </row>
    <row r="11" spans="1:15" x14ac:dyDescent="0.2">
      <c r="A11" s="37" t="s">
        <v>59</v>
      </c>
      <c r="B11" s="38"/>
      <c r="C11" s="39"/>
      <c r="D11" s="39"/>
      <c r="G11" s="189"/>
      <c r="H11" s="189"/>
      <c r="I11" s="189"/>
      <c r="J11" s="189"/>
      <c r="K11" s="189"/>
      <c r="L11" s="189"/>
      <c r="M11" s="189"/>
      <c r="N11" s="189"/>
      <c r="O11" s="189"/>
    </row>
    <row r="12" spans="1:15" x14ac:dyDescent="0.2">
      <c r="A12" s="184" t="s">
        <v>60</v>
      </c>
      <c r="B12" s="38"/>
      <c r="C12" s="39"/>
      <c r="D12" s="39"/>
      <c r="G12" s="189"/>
      <c r="H12" s="189"/>
      <c r="I12" s="189"/>
      <c r="J12" s="189"/>
      <c r="K12" s="189"/>
      <c r="L12" s="189"/>
      <c r="M12" s="189"/>
      <c r="N12" s="189"/>
      <c r="O12" s="189"/>
    </row>
    <row r="13" spans="1:15" x14ac:dyDescent="0.2">
      <c r="A13" s="37" t="s">
        <v>61</v>
      </c>
      <c r="B13" s="38"/>
      <c r="C13" s="39"/>
      <c r="D13" s="39"/>
      <c r="G13" s="189"/>
      <c r="H13" s="189"/>
      <c r="I13" s="189"/>
      <c r="J13" s="189"/>
      <c r="K13" s="189"/>
      <c r="L13" s="189"/>
      <c r="M13" s="189"/>
      <c r="N13" s="189"/>
      <c r="O13" s="189"/>
    </row>
    <row r="14" spans="1:15" x14ac:dyDescent="0.2">
      <c r="A14" s="40" t="s">
        <v>62</v>
      </c>
      <c r="G14" s="189"/>
      <c r="H14" s="189"/>
      <c r="I14" s="189"/>
      <c r="J14" s="189"/>
      <c r="K14" s="189"/>
      <c r="L14" s="189"/>
      <c r="M14" s="189"/>
      <c r="N14" s="189"/>
      <c r="O14" s="189"/>
    </row>
    <row r="15" spans="1:15" x14ac:dyDescent="0.2">
      <c r="A15" s="41" t="s">
        <v>266</v>
      </c>
      <c r="G15" s="189"/>
      <c r="H15" s="189"/>
      <c r="I15" s="189"/>
      <c r="J15" s="189"/>
      <c r="K15" s="189"/>
      <c r="L15" s="189"/>
      <c r="M15" s="189"/>
      <c r="N15" s="189"/>
      <c r="O15" s="189"/>
    </row>
    <row r="16" spans="1:15" x14ac:dyDescent="0.2">
      <c r="G16" s="189"/>
      <c r="H16" s="189"/>
      <c r="I16" s="189"/>
      <c r="J16" s="189"/>
      <c r="K16" s="189"/>
      <c r="L16" s="189"/>
      <c r="M16" s="189"/>
      <c r="N16" s="189"/>
      <c r="O16" s="189"/>
    </row>
    <row r="17" spans="1:15" x14ac:dyDescent="0.2">
      <c r="G17" s="189"/>
      <c r="H17" s="189"/>
      <c r="I17" s="189"/>
      <c r="J17" s="189"/>
      <c r="K17" s="189"/>
      <c r="L17" s="189"/>
      <c r="M17" s="189"/>
      <c r="N17" s="189"/>
      <c r="O17" s="189"/>
    </row>
    <row r="18" spans="1:15" x14ac:dyDescent="0.2">
      <c r="B18" s="35"/>
      <c r="C18" s="35"/>
      <c r="D18" s="35"/>
      <c r="E18" s="35"/>
      <c r="G18" s="189"/>
      <c r="H18" s="189"/>
      <c r="I18" s="189"/>
      <c r="J18" s="189"/>
      <c r="K18" s="189"/>
      <c r="L18" s="189"/>
      <c r="M18" s="189"/>
      <c r="N18" s="189"/>
      <c r="O18" s="189"/>
    </row>
    <row r="19" spans="1:15" x14ac:dyDescent="0.2">
      <c r="A19" s="186"/>
      <c r="B19" s="35"/>
      <c r="C19" s="35"/>
      <c r="D19" s="35"/>
      <c r="E19" s="35"/>
      <c r="G19" s="189"/>
      <c r="H19" s="189"/>
      <c r="I19" s="189"/>
      <c r="J19" s="189"/>
      <c r="K19" s="189"/>
      <c r="L19" s="189"/>
      <c r="M19" s="189"/>
      <c r="N19" s="189"/>
      <c r="O19" s="189"/>
    </row>
    <row r="20" spans="1:15" x14ac:dyDescent="0.2">
      <c r="A20" s="41"/>
      <c r="B20" s="35"/>
      <c r="C20" s="35"/>
      <c r="D20" s="35"/>
      <c r="E20" s="35"/>
      <c r="G20" s="189"/>
      <c r="H20" s="189"/>
      <c r="I20" s="189"/>
      <c r="J20" s="189"/>
      <c r="K20" s="189"/>
      <c r="L20" s="189"/>
      <c r="M20" s="189"/>
      <c r="N20" s="189"/>
      <c r="O20" s="189"/>
    </row>
    <row r="21" spans="1:15" x14ac:dyDescent="0.2">
      <c r="A21" s="41"/>
      <c r="B21" s="35"/>
      <c r="C21" s="35"/>
      <c r="D21" s="35"/>
      <c r="E21" s="35"/>
      <c r="G21" s="189"/>
      <c r="H21" s="189"/>
      <c r="I21" s="189"/>
      <c r="J21" s="189"/>
      <c r="K21" s="189"/>
      <c r="L21" s="189"/>
      <c r="M21" s="189"/>
      <c r="N21" s="189"/>
      <c r="O21" s="189"/>
    </row>
    <row r="22" spans="1:15" x14ac:dyDescent="0.2">
      <c r="B22" s="35"/>
      <c r="C22" s="35"/>
      <c r="D22" s="35"/>
      <c r="E22" s="35"/>
      <c r="G22" s="189"/>
      <c r="H22" s="189"/>
      <c r="I22" s="189"/>
      <c r="J22" s="189"/>
      <c r="K22" s="189"/>
      <c r="L22" s="189"/>
      <c r="M22" s="189"/>
      <c r="N22" s="189"/>
      <c r="O22" s="189"/>
    </row>
    <row r="23" spans="1:15" x14ac:dyDescent="0.2">
      <c r="A23" s="41"/>
      <c r="C23" s="35"/>
      <c r="D23" s="35"/>
      <c r="E23" s="35"/>
      <c r="G23" s="189"/>
      <c r="H23" s="189"/>
      <c r="I23" s="189"/>
      <c r="J23" s="189"/>
      <c r="K23" s="189"/>
      <c r="L23" s="189"/>
      <c r="M23" s="189"/>
      <c r="N23" s="189"/>
      <c r="O23" s="189"/>
    </row>
    <row r="24" spans="1:15" x14ac:dyDescent="0.2">
      <c r="A24" s="41"/>
      <c r="G24" s="189"/>
      <c r="H24" s="189"/>
      <c r="I24" s="189"/>
      <c r="J24" s="189"/>
      <c r="K24" s="189"/>
      <c r="L24" s="189"/>
      <c r="M24" s="189"/>
      <c r="N24" s="189"/>
      <c r="O24" s="189"/>
    </row>
    <row r="25" spans="1:15" x14ac:dyDescent="0.2">
      <c r="G25" s="189"/>
      <c r="H25" s="189"/>
      <c r="I25" s="189"/>
      <c r="J25" s="189"/>
      <c r="K25" s="189"/>
      <c r="L25" s="189"/>
      <c r="M25" s="189"/>
      <c r="N25" s="189"/>
      <c r="O25" s="189"/>
    </row>
    <row r="26" spans="1:15" x14ac:dyDescent="0.2">
      <c r="A26" s="3"/>
      <c r="G26" s="189"/>
      <c r="H26" s="189"/>
      <c r="I26" s="189"/>
      <c r="J26" s="189"/>
      <c r="K26" s="189"/>
      <c r="L26" s="189"/>
      <c r="M26" s="189"/>
      <c r="N26" s="189"/>
      <c r="O26" s="189"/>
    </row>
    <row r="27" spans="1:15" ht="13.5" thickBot="1" x14ac:dyDescent="0.25">
      <c r="A27" s="9"/>
      <c r="B27" s="9"/>
      <c r="C27" s="4" t="s">
        <v>4</v>
      </c>
      <c r="G27" s="189"/>
      <c r="H27" s="189"/>
      <c r="I27" s="189"/>
      <c r="J27" s="189"/>
      <c r="K27" s="189"/>
      <c r="L27" s="189"/>
      <c r="M27" s="189"/>
      <c r="N27" s="189"/>
      <c r="O27" s="189"/>
    </row>
    <row r="28" spans="1:15" ht="13.5" thickBot="1" x14ac:dyDescent="0.25">
      <c r="A28" s="9"/>
      <c r="B28" s="5" t="s">
        <v>273</v>
      </c>
      <c r="C28" s="42">
        <v>4</v>
      </c>
      <c r="D28" t="s">
        <v>63</v>
      </c>
      <c r="G28" s="189"/>
      <c r="H28" s="189"/>
      <c r="I28" s="189"/>
      <c r="J28" s="189"/>
      <c r="K28" s="189"/>
      <c r="L28" s="189"/>
      <c r="M28" s="189"/>
      <c r="N28" s="189"/>
      <c r="O28" s="189"/>
    </row>
    <row r="29" spans="1:15" x14ac:dyDescent="0.2">
      <c r="A29" s="9"/>
      <c r="B29" s="9"/>
      <c r="C29" s="4" t="s">
        <v>14</v>
      </c>
      <c r="G29" s="189"/>
      <c r="H29" s="189"/>
      <c r="I29" s="189"/>
      <c r="J29" s="189"/>
      <c r="K29" s="189"/>
      <c r="L29" s="189"/>
      <c r="M29" s="189"/>
      <c r="N29" s="189"/>
      <c r="O29" s="189"/>
    </row>
    <row r="30" spans="1:15" x14ac:dyDescent="0.2">
      <c r="A30" s="9"/>
      <c r="B30" s="5" t="s">
        <v>98</v>
      </c>
      <c r="C30" s="14" t="s">
        <v>16</v>
      </c>
      <c r="G30" s="189"/>
      <c r="H30" s="189"/>
      <c r="I30" s="189"/>
      <c r="J30" s="189"/>
      <c r="K30" s="189"/>
      <c r="L30" s="189"/>
      <c r="M30" s="189"/>
      <c r="N30" s="189"/>
      <c r="O30" s="189"/>
    </row>
    <row r="31" spans="1:15" x14ac:dyDescent="0.2">
      <c r="A31" s="9"/>
      <c r="B31" s="16" t="s">
        <v>19</v>
      </c>
      <c r="C31" s="29">
        <f>NORMSDIST( C28 )</f>
        <v>0.99996832875816688</v>
      </c>
      <c r="G31" s="189"/>
      <c r="H31" s="189"/>
      <c r="I31" s="189"/>
      <c r="J31" s="189"/>
      <c r="K31" s="189"/>
      <c r="L31" s="189"/>
      <c r="M31" s="189"/>
      <c r="N31" s="189"/>
      <c r="O31" s="189"/>
    </row>
    <row r="32" spans="1:15" x14ac:dyDescent="0.2">
      <c r="A32" s="9"/>
      <c r="B32" s="5" t="s">
        <v>99</v>
      </c>
      <c r="C32" s="14" t="s">
        <v>22</v>
      </c>
      <c r="G32" s="189"/>
      <c r="H32" s="189"/>
      <c r="I32" s="189"/>
      <c r="J32" s="189"/>
      <c r="K32" s="189"/>
      <c r="L32" s="189"/>
      <c r="M32" s="189"/>
      <c r="N32" s="189"/>
      <c r="O32" s="189"/>
    </row>
    <row r="33" spans="1:15" ht="13.5" thickBot="1" x14ac:dyDescent="0.25">
      <c r="A33" s="9"/>
      <c r="B33" s="16" t="s">
        <v>19</v>
      </c>
      <c r="C33" s="17">
        <f>1- NORMSDIST( C28 )</f>
        <v>3.1671241833119979E-5</v>
      </c>
      <c r="G33" s="189"/>
      <c r="H33" s="189"/>
      <c r="I33" s="189"/>
      <c r="J33" s="189"/>
      <c r="K33" s="189"/>
      <c r="L33" s="189"/>
      <c r="M33" s="189"/>
      <c r="N33" s="189"/>
      <c r="O33" s="189"/>
    </row>
    <row r="34" spans="1:15" ht="13.5" thickBot="1" x14ac:dyDescent="0.25">
      <c r="A34" s="9"/>
      <c r="B34" s="9" t="s">
        <v>267</v>
      </c>
      <c r="C34" s="71">
        <f>1000000*C33</f>
        <v>31.671241833119979</v>
      </c>
      <c r="G34" s="189"/>
      <c r="H34" s="189"/>
      <c r="I34" s="189"/>
      <c r="J34" s="189"/>
      <c r="K34" s="189"/>
      <c r="L34" s="189"/>
      <c r="M34" s="189"/>
      <c r="N34" s="189"/>
      <c r="O34" s="189"/>
    </row>
    <row r="35" spans="1:15" x14ac:dyDescent="0.2">
      <c r="A35" s="9"/>
      <c r="G35" s="189"/>
      <c r="H35" s="189"/>
      <c r="I35" s="189"/>
      <c r="J35" s="189"/>
      <c r="K35" s="189"/>
      <c r="L35" s="189"/>
      <c r="M35" s="189"/>
      <c r="N35" s="189"/>
      <c r="O35" s="189"/>
    </row>
    <row r="36" spans="1:15" x14ac:dyDescent="0.2">
      <c r="A36" s="9"/>
      <c r="B36" s="14"/>
      <c r="G36" s="189"/>
      <c r="H36" s="189"/>
      <c r="I36" s="189"/>
      <c r="J36" s="189"/>
      <c r="K36" s="189"/>
      <c r="L36" s="189"/>
      <c r="M36" s="189"/>
      <c r="N36" s="189"/>
      <c r="O36" s="189"/>
    </row>
    <row r="37" spans="1:15" x14ac:dyDescent="0.2">
      <c r="A37" s="9"/>
      <c r="B37" s="14"/>
      <c r="G37" s="189"/>
      <c r="H37" s="189"/>
      <c r="I37" s="189"/>
      <c r="J37" s="189"/>
      <c r="K37" s="189"/>
      <c r="L37" s="189"/>
      <c r="M37" s="189"/>
      <c r="N37" s="189"/>
      <c r="O37" s="189"/>
    </row>
    <row r="38" spans="1:15" x14ac:dyDescent="0.2">
      <c r="A38" s="9"/>
      <c r="B38" s="14"/>
      <c r="G38" s="189"/>
      <c r="H38" s="189"/>
      <c r="I38" s="189"/>
      <c r="J38" s="189"/>
      <c r="K38" s="189"/>
      <c r="L38" s="189"/>
      <c r="M38" s="189"/>
      <c r="N38" s="189"/>
      <c r="O38" s="189"/>
    </row>
    <row r="39" spans="1:15" x14ac:dyDescent="0.2">
      <c r="A39" s="3"/>
      <c r="G39" s="189"/>
      <c r="H39" s="189"/>
      <c r="I39" s="189"/>
      <c r="J39" s="189"/>
      <c r="K39" s="189"/>
      <c r="L39" s="189"/>
      <c r="M39" s="189"/>
      <c r="N39" s="189"/>
      <c r="O39" s="189"/>
    </row>
    <row r="40" spans="1:15" ht="13.5" thickBot="1" x14ac:dyDescent="0.25">
      <c r="A40" s="9"/>
      <c r="B40" s="9"/>
      <c r="C40" s="4" t="s">
        <v>4</v>
      </c>
      <c r="G40" s="189"/>
      <c r="H40" s="189"/>
      <c r="I40" s="189"/>
      <c r="J40" s="189"/>
      <c r="K40" s="189"/>
      <c r="L40" s="189"/>
      <c r="M40" s="189"/>
      <c r="N40" s="189"/>
      <c r="O40" s="189"/>
    </row>
    <row r="41" spans="1:15" ht="13.5" thickBot="1" x14ac:dyDescent="0.25">
      <c r="A41" s="9"/>
      <c r="B41" s="5" t="s">
        <v>273</v>
      </c>
      <c r="C41" s="43">
        <v>4.5</v>
      </c>
      <c r="D41" t="s">
        <v>63</v>
      </c>
      <c r="G41" s="189"/>
      <c r="H41" s="189"/>
      <c r="I41" s="189"/>
      <c r="J41" s="189"/>
      <c r="K41" s="189"/>
      <c r="L41" s="189"/>
      <c r="M41" s="189"/>
      <c r="N41" s="189"/>
      <c r="O41" s="189"/>
    </row>
    <row r="42" spans="1:15" x14ac:dyDescent="0.2">
      <c r="A42" s="9"/>
      <c r="B42" s="9"/>
      <c r="C42" s="4" t="s">
        <v>14</v>
      </c>
      <c r="G42" s="189"/>
      <c r="H42" s="189"/>
      <c r="I42" s="189"/>
      <c r="J42" s="189"/>
      <c r="K42" s="189"/>
      <c r="L42" s="189"/>
      <c r="M42" s="189"/>
      <c r="N42" s="189"/>
      <c r="O42" s="189"/>
    </row>
    <row r="43" spans="1:15" x14ac:dyDescent="0.2">
      <c r="A43" s="9"/>
      <c r="B43" s="5" t="s">
        <v>15</v>
      </c>
      <c r="C43" s="14" t="s">
        <v>16</v>
      </c>
      <c r="G43" s="189"/>
      <c r="H43" s="189"/>
      <c r="I43" s="189"/>
      <c r="J43" s="189"/>
      <c r="K43" s="189"/>
      <c r="L43" s="189"/>
      <c r="M43" s="189"/>
      <c r="N43" s="189"/>
      <c r="O43" s="189"/>
    </row>
    <row r="44" spans="1:15" x14ac:dyDescent="0.2">
      <c r="A44" s="9"/>
      <c r="B44" s="16" t="s">
        <v>19</v>
      </c>
      <c r="C44" s="29">
        <f>NORMSDIST( C41 )</f>
        <v>0.99999660232687526</v>
      </c>
      <c r="G44" s="189"/>
      <c r="H44" s="189"/>
      <c r="I44" s="189"/>
      <c r="J44" s="189"/>
      <c r="K44" s="189"/>
      <c r="L44" s="189"/>
      <c r="M44" s="189"/>
      <c r="N44" s="189"/>
      <c r="O44" s="189"/>
    </row>
    <row r="45" spans="1:15" x14ac:dyDescent="0.2">
      <c r="A45" s="9"/>
      <c r="B45" s="5" t="s">
        <v>21</v>
      </c>
      <c r="C45" s="14" t="s">
        <v>22</v>
      </c>
      <c r="G45" s="189"/>
      <c r="H45" s="189"/>
      <c r="I45" s="189"/>
      <c r="J45" s="189"/>
      <c r="K45" s="189"/>
      <c r="L45" s="189"/>
      <c r="M45" s="189"/>
      <c r="N45" s="189"/>
      <c r="O45" s="189"/>
    </row>
    <row r="46" spans="1:15" ht="13.5" thickBot="1" x14ac:dyDescent="0.25">
      <c r="A46" s="9"/>
      <c r="B46" s="16" t="s">
        <v>19</v>
      </c>
      <c r="C46" s="17">
        <f>1- NORMSDIST( C41 )</f>
        <v>3.3976731247387093E-6</v>
      </c>
      <c r="G46" s="189"/>
      <c r="H46" s="189"/>
      <c r="I46" s="189"/>
      <c r="J46" s="189"/>
      <c r="K46" s="189"/>
      <c r="L46" s="189"/>
      <c r="M46" s="189"/>
      <c r="N46" s="189"/>
      <c r="O46" s="189"/>
    </row>
    <row r="47" spans="1:15" ht="13.5" thickBot="1" x14ac:dyDescent="0.25">
      <c r="A47" s="9"/>
      <c r="B47" s="9" t="s">
        <v>267</v>
      </c>
      <c r="C47" s="246">
        <f>1000000*C46</f>
        <v>3.3976731247387093</v>
      </c>
      <c r="G47" s="189"/>
      <c r="H47" s="189"/>
      <c r="I47" s="189"/>
      <c r="J47" s="189"/>
      <c r="K47" s="189"/>
      <c r="L47" s="189"/>
      <c r="M47" s="189"/>
      <c r="N47" s="189"/>
      <c r="O47" s="189"/>
    </row>
    <row r="48" spans="1:15" x14ac:dyDescent="0.2">
      <c r="A48" s="9"/>
      <c r="F48" t="s">
        <v>27</v>
      </c>
      <c r="G48" s="189"/>
      <c r="H48" s="189"/>
      <c r="I48" s="189"/>
      <c r="J48" s="189"/>
      <c r="K48" s="189"/>
      <c r="L48" s="189"/>
      <c r="M48" s="189"/>
      <c r="N48" s="189"/>
      <c r="O48" s="189"/>
    </row>
    <row r="49" spans="1:15" x14ac:dyDescent="0.2">
      <c r="A49" s="9"/>
      <c r="G49" s="189"/>
      <c r="H49" s="189"/>
      <c r="I49" s="189"/>
      <c r="J49" s="189"/>
      <c r="K49" s="189"/>
      <c r="L49" s="189"/>
      <c r="M49" s="189"/>
      <c r="N49" s="189"/>
      <c r="O49" s="189"/>
    </row>
    <row r="50" spans="1:15" x14ac:dyDescent="0.2">
      <c r="A50" s="9"/>
      <c r="B50" s="9"/>
      <c r="G50" s="189"/>
      <c r="H50" s="189"/>
      <c r="I50" s="189"/>
      <c r="J50" s="189"/>
      <c r="K50" s="189"/>
      <c r="L50" s="189"/>
      <c r="M50" s="189"/>
      <c r="N50" s="189"/>
      <c r="O50" s="189"/>
    </row>
    <row r="51" spans="1:15" x14ac:dyDescent="0.2">
      <c r="A51" s="9"/>
      <c r="B51" s="9"/>
      <c r="G51" s="189"/>
      <c r="H51" s="189"/>
      <c r="I51" s="189"/>
      <c r="J51" s="189"/>
      <c r="K51" s="189"/>
      <c r="L51" s="189"/>
      <c r="M51" s="189"/>
      <c r="N51" s="189"/>
      <c r="O51" s="189"/>
    </row>
    <row r="52" spans="1:15" x14ac:dyDescent="0.2">
      <c r="G52" s="189"/>
      <c r="H52" s="189"/>
      <c r="I52" s="189"/>
      <c r="J52" s="189"/>
      <c r="K52" s="189"/>
      <c r="L52" s="189"/>
      <c r="M52" s="189"/>
      <c r="N52" s="189"/>
      <c r="O52" s="189"/>
    </row>
    <row r="53" spans="1:15" x14ac:dyDescent="0.2">
      <c r="G53" s="189"/>
      <c r="H53" s="189"/>
      <c r="I53" s="189"/>
      <c r="J53" s="189"/>
      <c r="K53" s="189"/>
      <c r="L53" s="189"/>
      <c r="M53" s="189"/>
      <c r="N53" s="189"/>
      <c r="O53" s="189"/>
    </row>
    <row r="54" spans="1:15" x14ac:dyDescent="0.2">
      <c r="G54" s="244"/>
      <c r="H54" s="189"/>
      <c r="I54" s="189"/>
      <c r="J54" s="189"/>
      <c r="K54" s="189"/>
      <c r="L54" s="189"/>
      <c r="M54" s="189"/>
      <c r="N54" s="189"/>
      <c r="O54" s="189"/>
    </row>
    <row r="55" spans="1:15" x14ac:dyDescent="0.2">
      <c r="G55" s="189"/>
      <c r="H55" s="189"/>
      <c r="I55" s="189"/>
      <c r="J55" s="189"/>
      <c r="K55" s="189"/>
      <c r="L55" s="189"/>
      <c r="M55" s="189"/>
      <c r="N55" s="189"/>
      <c r="O55" s="189"/>
    </row>
    <row r="56" spans="1:15" x14ac:dyDescent="0.2">
      <c r="G56" s="189"/>
      <c r="H56" s="189"/>
      <c r="I56" s="189"/>
      <c r="J56" s="189"/>
      <c r="K56" s="189"/>
      <c r="L56" s="189"/>
      <c r="M56" s="189"/>
      <c r="N56" s="189"/>
      <c r="O56" s="189"/>
    </row>
    <row r="57" spans="1:15" x14ac:dyDescent="0.2">
      <c r="G57" s="189"/>
      <c r="H57" s="189"/>
      <c r="I57" s="189"/>
      <c r="J57" s="189"/>
      <c r="K57" s="189"/>
      <c r="L57" s="189"/>
      <c r="M57" s="189"/>
      <c r="N57" s="189"/>
      <c r="O57" s="189"/>
    </row>
    <row r="58" spans="1:15" x14ac:dyDescent="0.2">
      <c r="G58" s="189"/>
      <c r="H58" s="189"/>
      <c r="I58" s="189"/>
      <c r="J58" s="189"/>
      <c r="K58" s="189"/>
      <c r="L58" s="189"/>
      <c r="M58" s="189"/>
      <c r="N58" s="189"/>
      <c r="O58" s="189"/>
    </row>
    <row r="59" spans="1:15" x14ac:dyDescent="0.2">
      <c r="G59" s="189"/>
      <c r="H59" s="189"/>
      <c r="I59" s="189"/>
      <c r="J59" s="189"/>
      <c r="K59" s="189"/>
      <c r="L59" s="189"/>
      <c r="M59" s="189"/>
      <c r="N59" s="189"/>
      <c r="O59" s="189"/>
    </row>
    <row r="60" spans="1:15" x14ac:dyDescent="0.2">
      <c r="G60" s="189"/>
      <c r="H60" s="189"/>
      <c r="I60" s="189"/>
      <c r="J60" s="189"/>
      <c r="K60" s="189"/>
      <c r="L60" s="189"/>
      <c r="M60" s="189"/>
      <c r="N60" s="189"/>
      <c r="O60" s="189"/>
    </row>
    <row r="61" spans="1:15" x14ac:dyDescent="0.2">
      <c r="G61" s="189"/>
      <c r="H61" s="189"/>
      <c r="I61" s="189"/>
      <c r="J61" s="189"/>
      <c r="K61" s="189"/>
      <c r="L61" s="189"/>
      <c r="M61" s="189"/>
      <c r="N61" s="189"/>
      <c r="O61" s="189"/>
    </row>
    <row r="62" spans="1:15" x14ac:dyDescent="0.2">
      <c r="G62" s="189"/>
      <c r="H62" s="189"/>
      <c r="I62" s="189"/>
      <c r="J62" s="189"/>
      <c r="K62" s="189"/>
      <c r="L62" s="189"/>
      <c r="M62" s="189"/>
      <c r="N62" s="189"/>
      <c r="O62" s="189"/>
    </row>
    <row r="63" spans="1:15" x14ac:dyDescent="0.2">
      <c r="G63" s="189"/>
      <c r="H63" s="189"/>
      <c r="I63" s="189"/>
      <c r="J63" s="189"/>
      <c r="K63" s="189"/>
      <c r="L63" s="189"/>
      <c r="M63" s="189"/>
      <c r="N63" s="189"/>
      <c r="O63" s="189"/>
    </row>
    <row r="64" spans="1:15" x14ac:dyDescent="0.2">
      <c r="G64" s="189"/>
      <c r="H64" s="189"/>
      <c r="I64" s="189"/>
      <c r="J64" s="189"/>
      <c r="K64" s="189"/>
      <c r="L64" s="189"/>
      <c r="M64" s="189"/>
      <c r="N64" s="189"/>
      <c r="O64" s="189"/>
    </row>
    <row r="65" spans="2:15" x14ac:dyDescent="0.2">
      <c r="G65" s="189"/>
      <c r="H65" s="189"/>
      <c r="I65" s="189"/>
      <c r="J65" s="189"/>
      <c r="K65" s="189"/>
      <c r="L65" s="189"/>
      <c r="M65" s="189"/>
      <c r="N65" s="189"/>
      <c r="O65" s="189"/>
    </row>
    <row r="66" spans="2:15" x14ac:dyDescent="0.2">
      <c r="G66" s="189"/>
      <c r="H66" s="189"/>
      <c r="I66" s="189"/>
      <c r="J66" s="189"/>
      <c r="K66" s="189"/>
      <c r="L66" s="189"/>
      <c r="M66" s="189"/>
      <c r="N66" s="189"/>
      <c r="O66" s="189"/>
    </row>
    <row r="67" spans="2:15" x14ac:dyDescent="0.2">
      <c r="G67" s="189"/>
      <c r="H67" s="189"/>
      <c r="I67" s="189"/>
      <c r="J67" s="189"/>
      <c r="K67" s="189"/>
      <c r="L67" s="189"/>
      <c r="M67" s="189"/>
      <c r="N67" s="189"/>
      <c r="O67" s="189"/>
    </row>
    <row r="68" spans="2:15" x14ac:dyDescent="0.2">
      <c r="G68" s="189"/>
      <c r="H68" s="189"/>
      <c r="I68" s="189"/>
      <c r="J68" s="189"/>
      <c r="K68" s="189"/>
      <c r="L68" s="189"/>
      <c r="M68" s="189"/>
      <c r="N68" s="189"/>
      <c r="O68" s="189"/>
    </row>
    <row r="69" spans="2:15" x14ac:dyDescent="0.2">
      <c r="G69" s="189"/>
      <c r="H69" s="189"/>
      <c r="I69" s="189"/>
      <c r="J69" s="189"/>
      <c r="K69" s="189"/>
      <c r="L69" s="189"/>
      <c r="M69" s="189"/>
      <c r="N69" s="189"/>
      <c r="O69" s="189"/>
    </row>
    <row r="70" spans="2:15" x14ac:dyDescent="0.2">
      <c r="G70" s="189"/>
      <c r="H70" s="189"/>
      <c r="I70" s="189"/>
      <c r="J70" s="189"/>
      <c r="K70" s="189"/>
      <c r="L70" s="189"/>
      <c r="M70" s="189"/>
      <c r="N70" s="189"/>
      <c r="O70" s="189"/>
    </row>
    <row r="71" spans="2:15" x14ac:dyDescent="0.2">
      <c r="G71" s="189"/>
      <c r="H71" s="189"/>
      <c r="I71" s="189"/>
      <c r="J71" s="189"/>
      <c r="K71" s="189"/>
      <c r="L71" s="189"/>
      <c r="M71" s="189"/>
      <c r="N71" s="189"/>
      <c r="O71" s="189"/>
    </row>
    <row r="72" spans="2:15" x14ac:dyDescent="0.2">
      <c r="G72" s="189"/>
      <c r="H72" s="189"/>
      <c r="I72" s="189"/>
      <c r="J72" s="189"/>
      <c r="K72" s="189"/>
      <c r="L72" s="189"/>
      <c r="M72" s="189"/>
      <c r="N72" s="189"/>
      <c r="O72" s="189"/>
    </row>
    <row r="73" spans="2:15" x14ac:dyDescent="0.2">
      <c r="G73" s="189"/>
      <c r="H73" s="189"/>
      <c r="I73" s="189"/>
      <c r="J73" s="189"/>
      <c r="K73" s="189"/>
      <c r="L73" s="189"/>
      <c r="M73" s="189"/>
      <c r="N73" s="189"/>
      <c r="O73" s="189"/>
    </row>
    <row r="74" spans="2:15" ht="13.5" thickBot="1" x14ac:dyDescent="0.25">
      <c r="C74" s="4" t="s">
        <v>4</v>
      </c>
      <c r="G74" s="189"/>
      <c r="H74" s="189"/>
      <c r="I74" s="189"/>
      <c r="J74" s="189"/>
      <c r="K74" s="189"/>
      <c r="L74" s="189"/>
      <c r="M74" s="189"/>
      <c r="N74" s="189"/>
      <c r="O74" s="189"/>
    </row>
    <row r="75" spans="2:15" ht="13.5" thickBot="1" x14ac:dyDescent="0.25">
      <c r="B75" s="5" t="s">
        <v>255</v>
      </c>
      <c r="C75" s="167">
        <v>3.5</v>
      </c>
      <c r="D75" t="s">
        <v>63</v>
      </c>
      <c r="G75" s="189"/>
      <c r="H75" s="189"/>
      <c r="I75" s="189"/>
      <c r="J75" s="189"/>
      <c r="K75" s="189"/>
      <c r="L75" s="189"/>
      <c r="M75" s="189"/>
      <c r="N75" s="189"/>
      <c r="O75" s="189"/>
    </row>
    <row r="76" spans="2:15" x14ac:dyDescent="0.2">
      <c r="B76" s="9"/>
      <c r="C76" s="4" t="s">
        <v>14</v>
      </c>
      <c r="G76" s="189"/>
      <c r="H76" s="189"/>
      <c r="I76" s="189"/>
      <c r="J76" s="189"/>
      <c r="K76" s="189"/>
      <c r="L76" s="189"/>
      <c r="M76" s="189"/>
      <c r="N76" s="189"/>
      <c r="O76" s="189"/>
    </row>
    <row r="77" spans="2:15" x14ac:dyDescent="0.2">
      <c r="B77" s="5" t="s">
        <v>77</v>
      </c>
      <c r="C77" s="14" t="s">
        <v>16</v>
      </c>
      <c r="G77" s="189"/>
      <c r="H77" s="189"/>
      <c r="I77" s="189"/>
      <c r="J77" s="189"/>
      <c r="K77" s="189"/>
      <c r="L77" s="189"/>
      <c r="M77" s="189"/>
      <c r="N77" s="189"/>
      <c r="O77" s="189"/>
    </row>
    <row r="78" spans="2:15" x14ac:dyDescent="0.2">
      <c r="B78" s="47" t="s">
        <v>19</v>
      </c>
      <c r="C78" s="29">
        <f>NORMSDIST( C75 )</f>
        <v>0.99976737092096446</v>
      </c>
      <c r="G78" s="189"/>
      <c r="H78" s="189"/>
      <c r="I78" s="189"/>
      <c r="J78" s="189"/>
      <c r="K78" s="189"/>
      <c r="L78" s="189"/>
      <c r="M78" s="189"/>
      <c r="N78" s="189"/>
      <c r="O78" s="189"/>
    </row>
    <row r="79" spans="2:15" x14ac:dyDescent="0.2">
      <c r="B79" s="5" t="s">
        <v>78</v>
      </c>
      <c r="C79" s="14" t="s">
        <v>22</v>
      </c>
      <c r="G79" s="189"/>
      <c r="H79" s="189"/>
      <c r="I79" s="189"/>
      <c r="J79" s="189"/>
      <c r="K79" s="189"/>
      <c r="L79" s="189"/>
      <c r="M79" s="189"/>
      <c r="N79" s="189"/>
      <c r="O79" s="189"/>
    </row>
    <row r="80" spans="2:15" x14ac:dyDescent="0.2">
      <c r="B80" s="47" t="s">
        <v>19</v>
      </c>
      <c r="C80" s="17">
        <f>1- NORMSDIST( C75 )</f>
        <v>2.3262907903554009E-4</v>
      </c>
      <c r="G80" s="189"/>
      <c r="H80" s="189"/>
      <c r="I80" s="189"/>
      <c r="J80" s="189"/>
      <c r="K80" s="189"/>
      <c r="L80" s="189"/>
      <c r="M80" s="189"/>
      <c r="N80" s="189"/>
      <c r="O80" s="189"/>
    </row>
    <row r="81" spans="2:15" x14ac:dyDescent="0.2">
      <c r="B81" s="5" t="s">
        <v>79</v>
      </c>
      <c r="C81" s="14" t="s">
        <v>80</v>
      </c>
      <c r="G81" s="189"/>
      <c r="H81" s="189"/>
      <c r="I81" s="189"/>
      <c r="J81" s="189"/>
      <c r="K81" s="189"/>
      <c r="L81" s="189"/>
      <c r="M81" s="189"/>
      <c r="N81" s="189"/>
      <c r="O81" s="189"/>
    </row>
    <row r="82" spans="2:15" x14ac:dyDescent="0.2">
      <c r="B82" s="47" t="s">
        <v>19</v>
      </c>
      <c r="C82" s="187">
        <f>2 * C80</f>
        <v>4.6525815807108017E-4</v>
      </c>
      <c r="G82" s="189"/>
      <c r="H82" s="189"/>
      <c r="I82" s="189"/>
      <c r="J82" s="189"/>
      <c r="K82" s="189"/>
      <c r="L82" s="189"/>
      <c r="M82" s="189"/>
      <c r="N82" s="189"/>
      <c r="O82" s="189"/>
    </row>
    <row r="83" spans="2:15" x14ac:dyDescent="0.2">
      <c r="B83" s="5" t="s">
        <v>275</v>
      </c>
      <c r="C83" s="86">
        <f>1000000*C82</f>
        <v>465.25815807108017</v>
      </c>
      <c r="G83" s="189"/>
      <c r="H83" s="189"/>
      <c r="I83" s="189"/>
      <c r="J83" s="189"/>
      <c r="K83" s="189"/>
      <c r="L83" s="189"/>
      <c r="M83" s="189"/>
      <c r="N83" s="189"/>
      <c r="O83" s="189"/>
    </row>
    <row r="84" spans="2:15" x14ac:dyDescent="0.2">
      <c r="B84" s="5" t="s">
        <v>274</v>
      </c>
      <c r="C84" t="s">
        <v>81</v>
      </c>
      <c r="G84" s="189"/>
      <c r="H84" s="189"/>
      <c r="I84" s="189"/>
      <c r="J84" s="189"/>
      <c r="K84" s="189"/>
      <c r="L84" s="189"/>
      <c r="M84" s="189"/>
      <c r="N84" s="189"/>
      <c r="O84" s="189"/>
    </row>
    <row r="85" spans="2:15" ht="13.5" thickBot="1" x14ac:dyDescent="0.25">
      <c r="B85" s="47" t="s">
        <v>19</v>
      </c>
      <c r="C85" s="128">
        <f>1 - 2*( 1- NORMSDIST(C75) )</f>
        <v>0.99953474184192892</v>
      </c>
      <c r="G85" s="189"/>
      <c r="H85" s="189"/>
      <c r="I85" s="189"/>
      <c r="J85" s="189"/>
      <c r="K85" s="189"/>
      <c r="L85" s="189"/>
      <c r="M85" s="189"/>
      <c r="N85" s="189"/>
      <c r="O85" s="189"/>
    </row>
    <row r="86" spans="2:15" ht="13.5" thickBot="1" x14ac:dyDescent="0.25">
      <c r="B86" s="47" t="s">
        <v>19</v>
      </c>
      <c r="C86" s="228">
        <f>C85</f>
        <v>0.99953474184192892</v>
      </c>
      <c r="G86" s="189"/>
      <c r="H86" s="189"/>
      <c r="I86" s="189"/>
      <c r="J86" s="189"/>
      <c r="K86" s="189"/>
      <c r="L86" s="189"/>
      <c r="M86" s="189"/>
      <c r="N86" s="189"/>
      <c r="O86" s="189"/>
    </row>
    <row r="87" spans="2:15" x14ac:dyDescent="0.2">
      <c r="G87" s="189"/>
      <c r="H87" s="189"/>
      <c r="I87" s="189"/>
      <c r="J87" s="189"/>
      <c r="K87" s="189"/>
      <c r="L87" s="189"/>
      <c r="M87" s="189"/>
      <c r="N87" s="189"/>
      <c r="O87" s="189"/>
    </row>
    <row r="88" spans="2:15" x14ac:dyDescent="0.2">
      <c r="G88" s="189"/>
      <c r="H88" s="189"/>
      <c r="I88" s="189"/>
      <c r="J88" s="189"/>
      <c r="K88" s="189"/>
      <c r="L88" s="189"/>
      <c r="M88" s="189"/>
      <c r="N88" s="189"/>
      <c r="O88" s="189"/>
    </row>
    <row r="89" spans="2:15" x14ac:dyDescent="0.2">
      <c r="G89" s="189"/>
      <c r="H89" s="189"/>
      <c r="I89" s="189"/>
      <c r="J89" s="189"/>
      <c r="K89" s="189"/>
      <c r="L89" s="189"/>
      <c r="M89" s="189"/>
      <c r="N89" s="189"/>
      <c r="O89" s="189"/>
    </row>
    <row r="90" spans="2:15" x14ac:dyDescent="0.2">
      <c r="G90" s="189"/>
      <c r="H90" s="189"/>
      <c r="I90" s="189"/>
      <c r="J90" s="189"/>
      <c r="K90" s="189"/>
      <c r="L90" s="189"/>
      <c r="M90" s="189"/>
      <c r="N90" s="189"/>
      <c r="O90" s="189"/>
    </row>
    <row r="91" spans="2:15" x14ac:dyDescent="0.2">
      <c r="G91" s="189"/>
      <c r="H91" s="189"/>
      <c r="I91" s="189"/>
      <c r="J91" s="189"/>
      <c r="K91" s="189"/>
      <c r="L91" s="189"/>
      <c r="M91" s="189"/>
      <c r="N91" s="189"/>
      <c r="O91" s="189"/>
    </row>
    <row r="92" spans="2:15" x14ac:dyDescent="0.2">
      <c r="G92" s="189"/>
      <c r="H92" s="189"/>
      <c r="I92" s="189"/>
      <c r="J92" s="189"/>
      <c r="K92" s="189"/>
      <c r="L92" s="189"/>
      <c r="M92" s="189"/>
      <c r="N92" s="189"/>
      <c r="O92" s="189"/>
    </row>
    <row r="93" spans="2:15" x14ac:dyDescent="0.2">
      <c r="G93" s="189"/>
      <c r="H93" s="189"/>
      <c r="I93" s="189"/>
      <c r="J93" s="189"/>
      <c r="K93" s="189"/>
      <c r="L93" s="189"/>
      <c r="M93" s="189"/>
      <c r="N93" s="189"/>
      <c r="O93" s="189"/>
    </row>
    <row r="94" spans="2:15" x14ac:dyDescent="0.2">
      <c r="G94" s="189"/>
      <c r="H94" s="189"/>
      <c r="I94" s="189"/>
      <c r="J94" s="189"/>
      <c r="K94" s="189"/>
      <c r="L94" s="189"/>
      <c r="M94" s="189"/>
      <c r="N94" s="189"/>
      <c r="O94" s="189"/>
    </row>
    <row r="95" spans="2:15" x14ac:dyDescent="0.2">
      <c r="G95" s="189"/>
      <c r="H95" s="189"/>
      <c r="I95" s="189"/>
      <c r="J95" s="189"/>
      <c r="K95" s="189"/>
      <c r="L95" s="189"/>
      <c r="M95" s="189"/>
      <c r="N95" s="189"/>
      <c r="O95" s="189"/>
    </row>
    <row r="96" spans="2:15" x14ac:dyDescent="0.2">
      <c r="G96" s="189"/>
      <c r="H96" s="189"/>
      <c r="I96" s="189"/>
      <c r="J96" s="189"/>
      <c r="K96" s="189"/>
      <c r="L96" s="189"/>
      <c r="M96" s="189"/>
      <c r="N96" s="189"/>
      <c r="O96" s="189"/>
    </row>
    <row r="97" spans="2:15" x14ac:dyDescent="0.2">
      <c r="G97" s="189"/>
      <c r="H97" s="189"/>
      <c r="I97" s="189"/>
      <c r="J97" s="189"/>
      <c r="K97" s="189"/>
      <c r="L97" s="189"/>
      <c r="M97" s="189"/>
      <c r="N97" s="189"/>
      <c r="O97" s="189"/>
    </row>
    <row r="98" spans="2:15" x14ac:dyDescent="0.2">
      <c r="G98" s="189"/>
      <c r="H98" s="189"/>
      <c r="I98" s="189"/>
      <c r="J98" s="189"/>
      <c r="K98" s="189"/>
      <c r="L98" s="189"/>
      <c r="M98" s="189"/>
      <c r="N98" s="189"/>
      <c r="O98" s="189"/>
    </row>
    <row r="99" spans="2:15" x14ac:dyDescent="0.2">
      <c r="G99" s="189"/>
      <c r="H99" s="189"/>
      <c r="I99" s="189"/>
      <c r="J99" s="189"/>
      <c r="K99" s="189"/>
      <c r="L99" s="189"/>
      <c r="M99" s="189"/>
      <c r="N99" s="189"/>
      <c r="O99" s="189"/>
    </row>
    <row r="100" spans="2:15" x14ac:dyDescent="0.2">
      <c r="G100" s="189"/>
      <c r="H100" s="189"/>
      <c r="I100" s="189"/>
      <c r="J100" s="189"/>
      <c r="K100" s="189"/>
      <c r="L100" s="189"/>
      <c r="M100" s="189"/>
      <c r="N100" s="189"/>
      <c r="O100" s="189"/>
    </row>
    <row r="101" spans="2:15" x14ac:dyDescent="0.2">
      <c r="G101" s="189"/>
      <c r="H101" s="189"/>
      <c r="I101" s="189"/>
      <c r="J101" s="189"/>
      <c r="K101" s="189"/>
      <c r="L101" s="189"/>
      <c r="M101" s="189"/>
      <c r="N101" s="189"/>
      <c r="O101" s="189"/>
    </row>
    <row r="102" spans="2:15" x14ac:dyDescent="0.2">
      <c r="G102" s="189"/>
      <c r="H102" s="189"/>
      <c r="I102" s="189"/>
      <c r="J102" s="189"/>
      <c r="K102" s="189"/>
      <c r="L102" s="189"/>
      <c r="M102" s="189"/>
      <c r="N102" s="189"/>
      <c r="O102" s="189"/>
    </row>
    <row r="103" spans="2:15" x14ac:dyDescent="0.2">
      <c r="G103" s="189"/>
      <c r="H103" s="189"/>
      <c r="I103" s="189"/>
      <c r="J103" s="189"/>
      <c r="K103" s="189"/>
      <c r="L103" s="189"/>
      <c r="M103" s="189"/>
      <c r="N103" s="189"/>
      <c r="O103" s="189"/>
    </row>
    <row r="104" spans="2:15" x14ac:dyDescent="0.2">
      <c r="G104" s="189"/>
      <c r="H104" s="189"/>
      <c r="I104" s="189"/>
      <c r="J104" s="189"/>
      <c r="K104" s="189"/>
      <c r="L104" s="189"/>
      <c r="M104" s="189"/>
      <c r="N104" s="189"/>
      <c r="O104" s="189"/>
    </row>
    <row r="105" spans="2:15" x14ac:dyDescent="0.2">
      <c r="G105" s="189"/>
      <c r="H105" s="189"/>
      <c r="I105" s="189"/>
      <c r="J105" s="189"/>
      <c r="K105" s="189"/>
      <c r="L105" s="189"/>
      <c r="M105" s="189"/>
      <c r="N105" s="189"/>
      <c r="O105" s="189"/>
    </row>
    <row r="106" spans="2:15" ht="13.5" thickBot="1" x14ac:dyDescent="0.25">
      <c r="E106" s="15" t="s">
        <v>115</v>
      </c>
      <c r="G106" s="189"/>
      <c r="H106" s="189"/>
      <c r="I106" s="189"/>
      <c r="J106" s="189"/>
      <c r="K106" s="189"/>
      <c r="L106" s="189"/>
      <c r="M106" s="189"/>
      <c r="N106" s="189"/>
      <c r="O106" s="189"/>
    </row>
    <row r="107" spans="2:15" x14ac:dyDescent="0.2">
      <c r="B107" s="73" t="s">
        <v>100</v>
      </c>
      <c r="C107" s="72"/>
      <c r="E107" s="74">
        <v>12.5</v>
      </c>
      <c r="G107" s="189"/>
      <c r="H107" s="189"/>
      <c r="I107" s="189"/>
      <c r="J107" s="189"/>
      <c r="K107" s="189"/>
      <c r="L107" s="189"/>
      <c r="M107" s="189"/>
      <c r="N107" s="189"/>
      <c r="O107" s="189"/>
    </row>
    <row r="108" spans="2:15" x14ac:dyDescent="0.2">
      <c r="B108" s="44"/>
      <c r="C108" s="44"/>
      <c r="E108" s="75">
        <v>8</v>
      </c>
      <c r="G108" s="189"/>
      <c r="H108" s="189"/>
      <c r="I108" s="189"/>
      <c r="J108" s="189"/>
      <c r="K108" s="189"/>
      <c r="L108" s="189"/>
      <c r="M108" s="189"/>
      <c r="N108" s="189"/>
      <c r="O108" s="189"/>
    </row>
    <row r="109" spans="2:15" x14ac:dyDescent="0.2">
      <c r="B109" s="44" t="s">
        <v>66</v>
      </c>
      <c r="C109" s="77">
        <v>12.375</v>
      </c>
      <c r="E109" s="75">
        <v>16</v>
      </c>
      <c r="G109" s="189"/>
      <c r="H109" s="189"/>
      <c r="I109" s="189"/>
      <c r="J109" s="189"/>
      <c r="K109" s="189"/>
      <c r="L109" s="189"/>
      <c r="M109" s="189"/>
      <c r="N109" s="189"/>
      <c r="O109" s="189"/>
    </row>
    <row r="110" spans="2:15" x14ac:dyDescent="0.2">
      <c r="B110" s="44" t="s">
        <v>101</v>
      </c>
      <c r="C110" s="77">
        <v>0.83656172893325065</v>
      </c>
      <c r="E110" s="75">
        <v>12</v>
      </c>
      <c r="G110" s="189"/>
      <c r="H110" s="189"/>
      <c r="I110" s="189"/>
      <c r="J110" s="189"/>
      <c r="K110" s="189"/>
      <c r="L110" s="189"/>
      <c r="M110" s="189"/>
      <c r="N110" s="189"/>
      <c r="O110" s="189"/>
    </row>
    <row r="111" spans="2:15" x14ac:dyDescent="0.2">
      <c r="B111" s="44" t="s">
        <v>102</v>
      </c>
      <c r="C111" s="77">
        <v>12.25</v>
      </c>
      <c r="E111" s="75">
        <v>9.5</v>
      </c>
      <c r="G111" s="189"/>
      <c r="H111" s="189"/>
      <c r="I111" s="189"/>
      <c r="J111" s="189"/>
      <c r="K111" s="189"/>
      <c r="L111" s="189"/>
      <c r="M111" s="189"/>
      <c r="N111" s="189"/>
      <c r="O111" s="189"/>
    </row>
    <row r="112" spans="2:15" x14ac:dyDescent="0.2">
      <c r="B112" s="44" t="s">
        <v>103</v>
      </c>
      <c r="C112" s="77">
        <v>12</v>
      </c>
      <c r="E112" s="75">
        <v>15</v>
      </c>
      <c r="G112" s="189"/>
      <c r="H112" s="189"/>
      <c r="I112" s="189"/>
      <c r="J112" s="189"/>
      <c r="K112" s="189"/>
      <c r="L112" s="189"/>
      <c r="M112" s="189"/>
      <c r="N112" s="189"/>
      <c r="O112" s="189"/>
    </row>
    <row r="113" spans="2:15" x14ac:dyDescent="0.2">
      <c r="B113" s="44" t="s">
        <v>104</v>
      </c>
      <c r="C113" s="77">
        <v>3.7412177865390022</v>
      </c>
      <c r="E113" s="75">
        <v>5</v>
      </c>
      <c r="G113" s="189"/>
      <c r="H113" s="189"/>
      <c r="I113" s="189"/>
      <c r="J113" s="189"/>
      <c r="K113" s="189"/>
      <c r="L113" s="189"/>
      <c r="M113" s="189"/>
      <c r="N113" s="189"/>
      <c r="O113" s="189"/>
    </row>
    <row r="114" spans="2:15" x14ac:dyDescent="0.2">
      <c r="B114" s="44" t="s">
        <v>105</v>
      </c>
      <c r="C114" s="77">
        <v>13.996710526315789</v>
      </c>
      <c r="E114" s="75">
        <v>20</v>
      </c>
      <c r="G114" s="189"/>
      <c r="H114" s="189"/>
      <c r="I114" s="189"/>
      <c r="J114" s="189"/>
      <c r="K114" s="189"/>
      <c r="L114" s="189"/>
      <c r="M114" s="189"/>
      <c r="N114" s="189"/>
      <c r="O114" s="189"/>
    </row>
    <row r="115" spans="2:15" x14ac:dyDescent="0.2">
      <c r="B115" s="44" t="s">
        <v>106</v>
      </c>
      <c r="C115" s="77">
        <v>-0.29656671797676415</v>
      </c>
      <c r="E115" s="75">
        <v>13</v>
      </c>
      <c r="G115" s="189"/>
      <c r="H115" s="189"/>
      <c r="I115" s="189"/>
      <c r="J115" s="189"/>
      <c r="K115" s="189"/>
      <c r="L115" s="189"/>
      <c r="M115" s="189"/>
      <c r="N115" s="189"/>
      <c r="O115" s="189"/>
    </row>
    <row r="116" spans="2:15" x14ac:dyDescent="0.2">
      <c r="B116" s="44" t="s">
        <v>107</v>
      </c>
      <c r="C116" s="77">
        <v>4.4548774269794617E-2</v>
      </c>
      <c r="E116" s="75">
        <v>12</v>
      </c>
      <c r="G116" s="189"/>
      <c r="H116" s="189"/>
      <c r="I116" s="189"/>
      <c r="J116" s="189"/>
      <c r="K116" s="189"/>
      <c r="L116" s="189"/>
      <c r="M116" s="189"/>
      <c r="N116" s="189"/>
      <c r="O116" s="189"/>
    </row>
    <row r="117" spans="2:15" x14ac:dyDescent="0.2">
      <c r="B117" s="44" t="s">
        <v>108</v>
      </c>
      <c r="C117" s="77">
        <v>15</v>
      </c>
      <c r="E117" s="75">
        <v>10</v>
      </c>
      <c r="G117" s="189"/>
      <c r="H117" s="189"/>
      <c r="I117" s="189"/>
      <c r="J117" s="189"/>
      <c r="K117" s="189"/>
      <c r="L117" s="189"/>
      <c r="M117" s="189"/>
      <c r="N117" s="189"/>
      <c r="O117" s="189"/>
    </row>
    <row r="118" spans="2:15" x14ac:dyDescent="0.2">
      <c r="B118" s="44" t="s">
        <v>109</v>
      </c>
      <c r="C118" s="77">
        <v>5</v>
      </c>
      <c r="E118" s="75">
        <v>15</v>
      </c>
      <c r="G118" s="189"/>
      <c r="H118" s="189"/>
      <c r="I118" s="189"/>
      <c r="J118" s="189"/>
      <c r="K118" s="189"/>
      <c r="L118" s="189"/>
      <c r="M118" s="189"/>
      <c r="N118" s="189"/>
      <c r="O118" s="189"/>
    </row>
    <row r="119" spans="2:15" x14ac:dyDescent="0.2">
      <c r="B119" s="44" t="s">
        <v>110</v>
      </c>
      <c r="C119" s="77">
        <v>20</v>
      </c>
      <c r="E119" s="75">
        <v>9</v>
      </c>
      <c r="G119" s="189"/>
      <c r="H119" s="189"/>
      <c r="I119" s="189"/>
      <c r="J119" s="189"/>
      <c r="K119" s="189"/>
      <c r="L119" s="189"/>
      <c r="M119" s="189"/>
      <c r="N119" s="189"/>
      <c r="O119" s="189"/>
    </row>
    <row r="120" spans="2:15" x14ac:dyDescent="0.2">
      <c r="B120" s="44" t="s">
        <v>111</v>
      </c>
      <c r="C120" s="77">
        <v>247.5</v>
      </c>
      <c r="E120" s="75">
        <v>16</v>
      </c>
      <c r="G120" s="189"/>
      <c r="H120" s="189"/>
      <c r="I120" s="189"/>
      <c r="J120" s="189"/>
      <c r="K120" s="189"/>
      <c r="L120" s="189"/>
      <c r="M120" s="189"/>
      <c r="N120" s="189"/>
      <c r="O120" s="189"/>
    </row>
    <row r="121" spans="2:15" x14ac:dyDescent="0.2">
      <c r="B121" s="44" t="s">
        <v>112</v>
      </c>
      <c r="C121" s="77">
        <v>20</v>
      </c>
      <c r="E121" s="75">
        <v>12</v>
      </c>
      <c r="G121" s="189"/>
      <c r="H121" s="189"/>
      <c r="I121" s="189"/>
      <c r="J121" s="189"/>
      <c r="K121" s="189"/>
      <c r="L121" s="189"/>
      <c r="M121" s="189"/>
      <c r="N121" s="189"/>
      <c r="O121" s="189"/>
    </row>
    <row r="122" spans="2:15" ht="13.5" thickBot="1" x14ac:dyDescent="0.25">
      <c r="B122" s="45" t="s">
        <v>113</v>
      </c>
      <c r="C122" s="78">
        <v>1.7509438178454593</v>
      </c>
      <c r="E122" s="75">
        <v>15.5</v>
      </c>
      <c r="G122" s="189"/>
      <c r="H122" s="189"/>
      <c r="I122" s="189"/>
      <c r="J122" s="189"/>
      <c r="K122" s="189"/>
      <c r="L122" s="189"/>
      <c r="M122" s="189"/>
      <c r="N122" s="189"/>
      <c r="O122" s="189"/>
    </row>
    <row r="123" spans="2:15" x14ac:dyDescent="0.2">
      <c r="E123" s="75">
        <v>9.5</v>
      </c>
      <c r="G123" s="189"/>
      <c r="H123" s="189"/>
      <c r="I123" s="189"/>
      <c r="J123" s="189"/>
      <c r="K123" s="189"/>
      <c r="L123" s="189"/>
      <c r="M123" s="189"/>
      <c r="N123" s="189"/>
      <c r="O123" s="189"/>
    </row>
    <row r="124" spans="2:15" x14ac:dyDescent="0.2">
      <c r="E124" s="75">
        <v>17.5</v>
      </c>
      <c r="G124" s="189"/>
      <c r="H124" s="189"/>
      <c r="I124" s="189"/>
      <c r="J124" s="189"/>
      <c r="K124" s="189"/>
      <c r="L124" s="189"/>
      <c r="M124" s="189"/>
      <c r="N124" s="189"/>
      <c r="O124" s="189"/>
    </row>
    <row r="125" spans="2:15" x14ac:dyDescent="0.2">
      <c r="E125" s="75">
        <v>7.5</v>
      </c>
      <c r="G125" s="189"/>
      <c r="H125" s="189"/>
      <c r="I125" s="189"/>
      <c r="J125" s="189"/>
      <c r="K125" s="189"/>
      <c r="L125" s="189"/>
      <c r="M125" s="189"/>
      <c r="N125" s="189"/>
      <c r="O125" s="189"/>
    </row>
    <row r="126" spans="2:15" ht="13.5" thickBot="1" x14ac:dyDescent="0.25">
      <c r="E126" s="76">
        <v>12.5</v>
      </c>
      <c r="G126" s="189"/>
      <c r="H126" s="189"/>
      <c r="I126" s="189"/>
      <c r="J126" s="189"/>
      <c r="K126" s="189"/>
      <c r="L126" s="189"/>
      <c r="M126" s="189"/>
      <c r="N126" s="189"/>
      <c r="O126" s="189"/>
    </row>
    <row r="127" spans="2:15" x14ac:dyDescent="0.2">
      <c r="G127" s="189"/>
      <c r="H127" s="189"/>
      <c r="I127" s="189"/>
      <c r="J127" s="189"/>
      <c r="K127" s="189"/>
      <c r="L127" s="189"/>
      <c r="M127" s="189"/>
      <c r="N127" s="189"/>
      <c r="O127" s="189"/>
    </row>
    <row r="128" spans="2:15" x14ac:dyDescent="0.2">
      <c r="G128" s="189"/>
      <c r="H128" s="189"/>
      <c r="I128" s="189"/>
      <c r="J128" s="189"/>
      <c r="K128" s="189"/>
      <c r="L128" s="189"/>
      <c r="M128" s="189"/>
      <c r="N128" s="189"/>
      <c r="O128" s="189"/>
    </row>
    <row r="129" spans="7:15" x14ac:dyDescent="0.2">
      <c r="G129" s="189"/>
      <c r="H129" s="189"/>
      <c r="I129" s="189"/>
      <c r="J129" s="189"/>
      <c r="K129" s="189"/>
      <c r="L129" s="189"/>
      <c r="M129" s="189"/>
      <c r="N129" s="189"/>
      <c r="O129" s="189"/>
    </row>
    <row r="130" spans="7:15" x14ac:dyDescent="0.2">
      <c r="G130" s="189"/>
      <c r="H130" s="189"/>
      <c r="I130" s="189"/>
      <c r="J130" s="189"/>
      <c r="K130" s="189"/>
      <c r="L130" s="189"/>
      <c r="M130" s="189"/>
      <c r="N130" s="189"/>
      <c r="O130" s="189"/>
    </row>
    <row r="131" spans="7:15" x14ac:dyDescent="0.2">
      <c r="G131" s="189"/>
      <c r="H131" s="189"/>
      <c r="I131" s="189"/>
      <c r="J131" s="189"/>
      <c r="K131" s="189"/>
      <c r="L131" s="189"/>
      <c r="M131" s="189"/>
      <c r="N131" s="189"/>
      <c r="O131" s="189"/>
    </row>
    <row r="132" spans="7:15" x14ac:dyDescent="0.2">
      <c r="G132" s="189"/>
      <c r="H132" s="189"/>
      <c r="I132" s="189"/>
      <c r="J132" s="189"/>
      <c r="K132" s="189"/>
      <c r="L132" s="189"/>
      <c r="M132" s="189"/>
      <c r="N132" s="189"/>
      <c r="O132" s="189"/>
    </row>
    <row r="133" spans="7:15" x14ac:dyDescent="0.2">
      <c r="G133" s="189"/>
      <c r="H133" s="189"/>
      <c r="I133" s="189"/>
      <c r="J133" s="189"/>
      <c r="K133" s="189"/>
      <c r="L133" s="189"/>
      <c r="M133" s="189"/>
      <c r="N133" s="189"/>
      <c r="O133" s="189"/>
    </row>
    <row r="134" spans="7:15" x14ac:dyDescent="0.2">
      <c r="G134" s="189"/>
      <c r="H134" s="189"/>
      <c r="I134" s="189"/>
      <c r="J134" s="189"/>
      <c r="K134" s="189"/>
      <c r="L134" s="189"/>
      <c r="M134" s="189"/>
      <c r="N134" s="189"/>
      <c r="O134" s="189"/>
    </row>
    <row r="135" spans="7:15" x14ac:dyDescent="0.2">
      <c r="G135" s="189"/>
      <c r="H135" s="189"/>
      <c r="I135" s="189"/>
      <c r="J135" s="189"/>
      <c r="K135" s="189"/>
      <c r="L135" s="189"/>
      <c r="M135" s="189"/>
      <c r="N135" s="189"/>
      <c r="O135" s="189"/>
    </row>
    <row r="136" spans="7:15" x14ac:dyDescent="0.2">
      <c r="G136" s="189"/>
      <c r="H136" s="189"/>
      <c r="I136" s="189"/>
      <c r="J136" s="189"/>
      <c r="K136" s="189"/>
      <c r="L136" s="189"/>
      <c r="M136" s="189"/>
      <c r="N136" s="189"/>
      <c r="O136" s="189"/>
    </row>
    <row r="137" spans="7:15" x14ac:dyDescent="0.2">
      <c r="G137" s="189"/>
      <c r="H137" s="189"/>
      <c r="I137" s="189"/>
      <c r="J137" s="189"/>
      <c r="K137" s="189"/>
      <c r="L137" s="189"/>
      <c r="M137" s="189"/>
      <c r="N137" s="189"/>
      <c r="O137" s="189"/>
    </row>
    <row r="138" spans="7:15" x14ac:dyDescent="0.2">
      <c r="G138" s="189"/>
      <c r="H138" s="189"/>
      <c r="I138" s="189"/>
      <c r="J138" s="189"/>
      <c r="K138" s="189"/>
      <c r="L138" s="189"/>
      <c r="M138" s="189"/>
      <c r="N138" s="189"/>
      <c r="O138" s="189"/>
    </row>
    <row r="139" spans="7:15" x14ac:dyDescent="0.2">
      <c r="G139" s="189"/>
      <c r="H139" s="189"/>
      <c r="I139" s="189"/>
      <c r="J139" s="189"/>
      <c r="K139" s="189"/>
      <c r="L139" s="189"/>
      <c r="M139" s="189"/>
      <c r="N139" s="189"/>
      <c r="O139" s="189"/>
    </row>
    <row r="140" spans="7:15" x14ac:dyDescent="0.2">
      <c r="G140" s="189"/>
      <c r="H140" s="189"/>
      <c r="I140" s="189"/>
      <c r="J140" s="189"/>
      <c r="K140" s="189"/>
      <c r="L140" s="189"/>
      <c r="M140" s="189"/>
      <c r="N140" s="189"/>
      <c r="O140" s="189"/>
    </row>
    <row r="141" spans="7:15" x14ac:dyDescent="0.2">
      <c r="G141" s="189"/>
      <c r="H141" s="189"/>
      <c r="I141" s="189"/>
      <c r="J141" s="189"/>
      <c r="K141" s="189"/>
      <c r="L141" s="189"/>
      <c r="M141" s="189"/>
      <c r="N141" s="189"/>
      <c r="O141" s="189"/>
    </row>
    <row r="142" spans="7:15" x14ac:dyDescent="0.2">
      <c r="G142" s="189"/>
      <c r="H142" s="189"/>
      <c r="I142" s="189"/>
      <c r="J142" s="189"/>
      <c r="K142" s="189"/>
      <c r="L142" s="189"/>
      <c r="M142" s="189"/>
      <c r="N142" s="189"/>
      <c r="O142" s="189"/>
    </row>
    <row r="143" spans="7:15" x14ac:dyDescent="0.2">
      <c r="G143" s="189"/>
      <c r="H143" s="189"/>
      <c r="I143" s="189"/>
      <c r="J143" s="189"/>
      <c r="K143" s="189"/>
      <c r="L143" s="189"/>
      <c r="M143" s="189"/>
      <c r="N143" s="189"/>
      <c r="O143" s="189"/>
    </row>
    <row r="144" spans="7:15" x14ac:dyDescent="0.2">
      <c r="G144" s="189"/>
      <c r="H144" s="189"/>
      <c r="I144" s="189"/>
      <c r="J144" s="189"/>
      <c r="K144" s="189"/>
      <c r="L144" s="189"/>
      <c r="M144" s="189"/>
      <c r="N144" s="189"/>
      <c r="O144" s="189"/>
    </row>
    <row r="145" spans="1:15" x14ac:dyDescent="0.2">
      <c r="G145" s="189"/>
      <c r="H145" s="189"/>
      <c r="I145" s="189"/>
      <c r="J145" s="189"/>
      <c r="K145" s="189"/>
      <c r="L145" s="189"/>
      <c r="M145" s="189"/>
      <c r="N145" s="189"/>
      <c r="O145" s="189"/>
    </row>
    <row r="146" spans="1:15" x14ac:dyDescent="0.2">
      <c r="G146" s="189"/>
      <c r="H146" s="189"/>
      <c r="I146" s="189"/>
      <c r="J146" s="189"/>
      <c r="K146" s="189"/>
      <c r="L146" s="189"/>
      <c r="M146" s="189"/>
      <c r="N146" s="189"/>
      <c r="O146" s="189"/>
    </row>
    <row r="147" spans="1:15" x14ac:dyDescent="0.2">
      <c r="G147" s="189"/>
      <c r="H147" s="189"/>
      <c r="I147" s="189"/>
      <c r="J147" s="189"/>
      <c r="K147" s="189"/>
      <c r="L147" s="189"/>
      <c r="M147" s="189"/>
      <c r="N147" s="189"/>
      <c r="O147" s="189"/>
    </row>
    <row r="148" spans="1:15" x14ac:dyDescent="0.2">
      <c r="G148" s="189"/>
      <c r="H148" s="189"/>
      <c r="I148" s="189"/>
      <c r="J148" s="189"/>
      <c r="K148" s="189"/>
      <c r="L148" s="189"/>
      <c r="M148" s="189"/>
      <c r="N148" s="189"/>
      <c r="O148" s="189"/>
    </row>
    <row r="149" spans="1:15" x14ac:dyDescent="0.2">
      <c r="G149" s="189"/>
      <c r="H149" s="189"/>
      <c r="I149" s="189"/>
      <c r="J149" s="189"/>
      <c r="K149" s="189"/>
      <c r="L149" s="189"/>
      <c r="M149" s="189"/>
      <c r="N149" s="189"/>
      <c r="O149" s="189"/>
    </row>
    <row r="150" spans="1:15" x14ac:dyDescent="0.2">
      <c r="G150" s="189"/>
      <c r="H150" s="189"/>
      <c r="I150" s="189"/>
      <c r="J150" s="189"/>
      <c r="K150" s="189"/>
      <c r="L150" s="189"/>
      <c r="M150" s="189"/>
      <c r="N150" s="189"/>
      <c r="O150" s="189"/>
    </row>
    <row r="151" spans="1:15" x14ac:dyDescent="0.2">
      <c r="A151" s="189"/>
      <c r="B151" s="189"/>
      <c r="C151" s="189"/>
      <c r="D151" s="189"/>
      <c r="E151" s="189"/>
      <c r="F151" s="189"/>
      <c r="G151" s="189"/>
      <c r="H151" s="189"/>
      <c r="I151" s="189"/>
      <c r="J151" s="189"/>
      <c r="K151" s="189"/>
      <c r="L151" s="189"/>
      <c r="M151" s="189"/>
      <c r="N151" s="189"/>
      <c r="O151" s="189"/>
    </row>
    <row r="152" spans="1:15" x14ac:dyDescent="0.2">
      <c r="A152" s="189"/>
      <c r="B152" s="189"/>
      <c r="C152" s="189"/>
      <c r="D152" s="189"/>
      <c r="E152" s="189"/>
      <c r="F152" s="189"/>
      <c r="G152" s="189"/>
      <c r="H152" s="189"/>
      <c r="I152" s="189"/>
      <c r="J152" s="189"/>
      <c r="K152" s="189"/>
      <c r="L152" s="189"/>
      <c r="M152" s="189"/>
      <c r="N152" s="189"/>
      <c r="O152" s="189"/>
    </row>
    <row r="153" spans="1:15" x14ac:dyDescent="0.2">
      <c r="A153" s="189"/>
      <c r="B153" s="189"/>
      <c r="C153" s="189"/>
      <c r="D153" s="189"/>
      <c r="E153" s="189"/>
      <c r="F153" s="189"/>
      <c r="G153" s="189"/>
      <c r="H153" s="189"/>
      <c r="I153" s="189"/>
      <c r="J153" s="189"/>
      <c r="K153" s="189"/>
      <c r="L153" s="189"/>
      <c r="M153" s="189"/>
      <c r="N153" s="189"/>
      <c r="O153" s="189"/>
    </row>
    <row r="154" spans="1:15" x14ac:dyDescent="0.2">
      <c r="A154" s="189"/>
      <c r="B154" s="189"/>
      <c r="C154" s="189"/>
      <c r="D154" s="189"/>
      <c r="E154" s="189"/>
      <c r="F154" s="189"/>
      <c r="G154" s="189"/>
      <c r="H154" s="189"/>
      <c r="I154" s="189"/>
      <c r="J154" s="189"/>
      <c r="K154" s="189"/>
      <c r="L154" s="189"/>
      <c r="M154" s="189"/>
      <c r="N154" s="189"/>
      <c r="O154" s="189"/>
    </row>
    <row r="155" spans="1:15" x14ac:dyDescent="0.2">
      <c r="A155" s="189"/>
      <c r="B155" s="189"/>
      <c r="C155" s="189"/>
      <c r="D155" s="189"/>
      <c r="E155" s="189"/>
      <c r="F155" s="189"/>
      <c r="G155" s="189"/>
      <c r="H155" s="189"/>
      <c r="I155" s="189"/>
      <c r="J155" s="189"/>
      <c r="K155" s="189"/>
      <c r="L155" s="189"/>
      <c r="M155" s="189"/>
      <c r="N155" s="189"/>
      <c r="O155" s="189"/>
    </row>
    <row r="156" spans="1:15" x14ac:dyDescent="0.2">
      <c r="A156" s="189"/>
      <c r="B156" s="189"/>
      <c r="C156" s="189"/>
      <c r="D156" s="189"/>
      <c r="E156" s="189"/>
      <c r="F156" s="189"/>
      <c r="G156" s="189"/>
      <c r="H156" s="189"/>
      <c r="I156" s="189"/>
      <c r="J156" s="189"/>
      <c r="K156" s="189"/>
      <c r="L156" s="189"/>
      <c r="M156" s="189"/>
      <c r="N156" s="189"/>
      <c r="O156" s="189"/>
    </row>
    <row r="157" spans="1:15" x14ac:dyDescent="0.2">
      <c r="A157" s="189"/>
      <c r="B157" s="189"/>
      <c r="C157" s="189"/>
      <c r="D157" s="189"/>
      <c r="E157" s="189"/>
      <c r="F157" s="189"/>
      <c r="G157" s="189"/>
      <c r="H157" s="189"/>
      <c r="I157" s="189"/>
      <c r="J157" s="189"/>
      <c r="K157" s="189"/>
      <c r="L157" s="189"/>
      <c r="M157" s="189"/>
      <c r="N157" s="189"/>
      <c r="O157" s="189"/>
    </row>
    <row r="158" spans="1:15" ht="13.5" thickBot="1" x14ac:dyDescent="0.25">
      <c r="A158" s="189"/>
      <c r="B158" s="189"/>
      <c r="C158" s="189"/>
      <c r="D158" s="310"/>
      <c r="E158" s="311" t="s">
        <v>114</v>
      </c>
      <c r="F158" s="310"/>
      <c r="G158" s="189"/>
      <c r="H158" s="189"/>
      <c r="I158" s="189"/>
      <c r="J158" s="189"/>
      <c r="K158" s="189"/>
      <c r="L158" s="189"/>
      <c r="M158" s="189"/>
      <c r="N158" s="189"/>
      <c r="O158" s="189"/>
    </row>
    <row r="159" spans="1:15" ht="13.5" thickBot="1" x14ac:dyDescent="0.25">
      <c r="A159" s="189"/>
      <c r="B159" s="301"/>
      <c r="C159" s="247"/>
      <c r="D159" s="189"/>
      <c r="E159" s="248">
        <v>12.5</v>
      </c>
      <c r="F159" s="189"/>
      <c r="G159" s="189"/>
      <c r="H159" s="189"/>
      <c r="I159" s="189"/>
      <c r="J159" s="189"/>
      <c r="K159" s="189"/>
      <c r="L159" s="189"/>
      <c r="M159" s="189"/>
      <c r="N159" s="189"/>
      <c r="O159" s="189"/>
    </row>
    <row r="160" spans="1:15" x14ac:dyDescent="0.2">
      <c r="A160" s="189"/>
      <c r="B160" s="217"/>
      <c r="C160" s="217"/>
      <c r="D160" s="189"/>
      <c r="E160" s="249">
        <v>8</v>
      </c>
      <c r="F160" s="189"/>
      <c r="G160" s="189"/>
      <c r="H160" s="189"/>
      <c r="I160" s="189"/>
      <c r="J160" s="189"/>
      <c r="K160" s="189"/>
      <c r="L160" s="189"/>
      <c r="M160" s="189"/>
      <c r="N160" s="189"/>
      <c r="O160" s="189"/>
    </row>
    <row r="161" spans="1:15" x14ac:dyDescent="0.2">
      <c r="A161" s="189"/>
      <c r="B161" s="217"/>
      <c r="C161" s="250"/>
      <c r="D161" s="189"/>
      <c r="E161" s="249">
        <v>16</v>
      </c>
      <c r="F161" s="189"/>
      <c r="G161" s="189" t="s">
        <v>27</v>
      </c>
      <c r="H161" s="189"/>
      <c r="I161" s="189"/>
      <c r="J161" s="189"/>
      <c r="K161" s="189"/>
      <c r="L161" s="189"/>
      <c r="M161" s="189"/>
      <c r="N161" s="189"/>
      <c r="O161" s="189"/>
    </row>
    <row r="162" spans="1:15" x14ac:dyDescent="0.2">
      <c r="A162" s="189"/>
      <c r="B162" s="217"/>
      <c r="C162" s="250"/>
      <c r="D162" s="189"/>
      <c r="E162" s="249">
        <v>12</v>
      </c>
      <c r="F162" s="189"/>
      <c r="G162" s="189"/>
      <c r="H162" s="189"/>
      <c r="I162" s="189"/>
      <c r="J162" s="189"/>
      <c r="K162" s="189"/>
      <c r="L162" s="189"/>
      <c r="M162" s="189"/>
      <c r="N162" s="189"/>
      <c r="O162" s="189"/>
    </row>
    <row r="163" spans="1:15" x14ac:dyDescent="0.2">
      <c r="A163" s="189"/>
      <c r="B163" s="217"/>
      <c r="C163" s="250"/>
      <c r="D163" s="189"/>
      <c r="E163" s="249">
        <v>9.5</v>
      </c>
      <c r="F163" s="189"/>
      <c r="G163" s="189"/>
      <c r="H163" s="189"/>
      <c r="I163" s="189"/>
      <c r="J163" s="189"/>
      <c r="K163" s="189"/>
      <c r="L163" s="189"/>
      <c r="M163" s="189"/>
      <c r="N163" s="189"/>
      <c r="O163" s="189"/>
    </row>
    <row r="164" spans="1:15" x14ac:dyDescent="0.2">
      <c r="A164" s="189"/>
      <c r="B164" s="217"/>
      <c r="C164" s="250"/>
      <c r="D164" s="189"/>
      <c r="E164" s="249">
        <v>15</v>
      </c>
      <c r="F164" s="189"/>
      <c r="G164" s="189"/>
      <c r="H164" s="189"/>
      <c r="I164" s="189"/>
      <c r="J164" s="189"/>
      <c r="K164" s="189"/>
      <c r="L164" s="189"/>
      <c r="M164" s="189"/>
      <c r="N164" s="189"/>
      <c r="O164" s="189"/>
    </row>
    <row r="165" spans="1:15" x14ac:dyDescent="0.2">
      <c r="A165" s="189"/>
      <c r="B165" s="217"/>
      <c r="C165" s="250"/>
      <c r="D165" s="189"/>
      <c r="E165" s="249">
        <v>5</v>
      </c>
      <c r="F165" s="189"/>
      <c r="G165" s="189"/>
      <c r="H165" s="189"/>
      <c r="I165" s="189"/>
      <c r="J165" s="189"/>
      <c r="K165" s="189"/>
      <c r="L165" s="189"/>
      <c r="M165" s="189"/>
      <c r="N165" s="189"/>
      <c r="O165" s="189"/>
    </row>
    <row r="166" spans="1:15" x14ac:dyDescent="0.2">
      <c r="A166" s="189"/>
      <c r="B166" s="217"/>
      <c r="C166" s="250"/>
      <c r="D166" s="189"/>
      <c r="E166" s="249">
        <v>20</v>
      </c>
      <c r="F166" s="189"/>
      <c r="G166" s="189"/>
      <c r="H166" s="189"/>
      <c r="I166" s="189"/>
      <c r="J166" s="189"/>
      <c r="K166" s="189"/>
      <c r="L166" s="189"/>
      <c r="M166" s="189"/>
      <c r="N166" s="189"/>
      <c r="O166" s="189"/>
    </row>
    <row r="167" spans="1:15" x14ac:dyDescent="0.2">
      <c r="A167" s="189"/>
      <c r="B167" s="217"/>
      <c r="C167" s="250"/>
      <c r="D167" s="189"/>
      <c r="E167" s="249">
        <v>13</v>
      </c>
      <c r="F167" s="189"/>
      <c r="G167" s="189"/>
      <c r="H167" s="189"/>
      <c r="I167" s="189"/>
      <c r="J167" s="189"/>
      <c r="K167" s="189"/>
      <c r="L167" s="189"/>
      <c r="M167" s="189"/>
      <c r="N167" s="189"/>
      <c r="O167" s="189"/>
    </row>
    <row r="168" spans="1:15" x14ac:dyDescent="0.2">
      <c r="A168" s="189"/>
      <c r="B168" s="217"/>
      <c r="C168" s="250"/>
      <c r="D168" s="189"/>
      <c r="E168" s="249">
        <v>12</v>
      </c>
      <c r="F168" s="189"/>
      <c r="G168" s="189"/>
      <c r="H168" s="189"/>
      <c r="I168" s="189"/>
      <c r="J168" s="189"/>
      <c r="K168" s="189"/>
      <c r="L168" s="189"/>
      <c r="M168" s="189"/>
      <c r="N168" s="189"/>
      <c r="O168" s="189"/>
    </row>
    <row r="169" spans="1:15" x14ac:dyDescent="0.2">
      <c r="A169" s="189"/>
      <c r="B169" s="217"/>
      <c r="C169" s="250"/>
      <c r="D169" s="189"/>
      <c r="E169" s="249">
        <v>10</v>
      </c>
      <c r="F169" s="189"/>
      <c r="G169" s="189"/>
      <c r="H169" s="189"/>
      <c r="I169" s="189"/>
      <c r="J169" s="189"/>
      <c r="K169" s="189"/>
      <c r="L169" s="189"/>
      <c r="M169" s="189"/>
      <c r="N169" s="189"/>
      <c r="O169" s="189"/>
    </row>
    <row r="170" spans="1:15" x14ac:dyDescent="0.2">
      <c r="A170" s="189"/>
      <c r="B170" s="217"/>
      <c r="C170" s="250"/>
      <c r="D170" s="189"/>
      <c r="E170" s="249">
        <v>15</v>
      </c>
      <c r="F170" s="189"/>
      <c r="G170" s="189"/>
      <c r="H170" s="189"/>
      <c r="I170" s="189"/>
      <c r="J170" s="189"/>
      <c r="K170" s="189"/>
      <c r="L170" s="189"/>
      <c r="M170" s="189"/>
      <c r="N170" s="189"/>
      <c r="O170" s="189"/>
    </row>
    <row r="171" spans="1:15" x14ac:dyDescent="0.2">
      <c r="A171" s="189"/>
      <c r="B171" s="217"/>
      <c r="C171" s="250"/>
      <c r="D171" s="189"/>
      <c r="E171" s="249">
        <v>9</v>
      </c>
      <c r="F171" s="189"/>
      <c r="G171" s="189"/>
      <c r="H171" s="189"/>
      <c r="I171" s="189"/>
      <c r="J171" s="189"/>
      <c r="K171" s="189"/>
      <c r="L171" s="189"/>
      <c r="M171" s="189"/>
      <c r="N171" s="189"/>
      <c r="O171" s="189"/>
    </row>
    <row r="172" spans="1:15" x14ac:dyDescent="0.2">
      <c r="A172" s="189"/>
      <c r="B172" s="217"/>
      <c r="C172" s="250"/>
      <c r="D172" s="189"/>
      <c r="E172" s="249">
        <v>16</v>
      </c>
      <c r="F172" s="189"/>
      <c r="G172" s="189"/>
      <c r="H172" s="189"/>
      <c r="I172" s="189"/>
      <c r="J172" s="189"/>
      <c r="K172" s="189"/>
      <c r="L172" s="189"/>
      <c r="M172" s="189"/>
      <c r="N172" s="189"/>
      <c r="O172" s="189"/>
    </row>
    <row r="173" spans="1:15" x14ac:dyDescent="0.2">
      <c r="A173" s="189"/>
      <c r="B173" s="217"/>
      <c r="C173" s="250"/>
      <c r="D173" s="189"/>
      <c r="E173" s="249">
        <v>12</v>
      </c>
      <c r="F173" s="189"/>
      <c r="G173" s="189"/>
      <c r="H173" s="189"/>
      <c r="I173" s="189"/>
      <c r="J173" s="189"/>
      <c r="K173" s="189"/>
      <c r="L173" s="189"/>
      <c r="M173" s="189"/>
      <c r="N173" s="189"/>
      <c r="O173" s="189"/>
    </row>
    <row r="174" spans="1:15" x14ac:dyDescent="0.2">
      <c r="A174" s="189"/>
      <c r="B174" s="217"/>
      <c r="C174" s="250"/>
      <c r="D174" s="189"/>
      <c r="E174" s="249">
        <v>15.5</v>
      </c>
      <c r="F174" s="189"/>
      <c r="G174" s="189"/>
      <c r="H174" s="189"/>
      <c r="I174" s="189"/>
      <c r="J174" s="189"/>
      <c r="K174" s="189"/>
      <c r="L174" s="189"/>
      <c r="M174" s="189"/>
      <c r="N174" s="189"/>
      <c r="O174" s="189"/>
    </row>
    <row r="175" spans="1:15" x14ac:dyDescent="0.2">
      <c r="A175" s="189"/>
      <c r="B175" s="189"/>
      <c r="C175" s="189"/>
      <c r="D175" s="189"/>
      <c r="E175" s="249">
        <v>9.5</v>
      </c>
      <c r="F175" s="189"/>
      <c r="G175" s="189"/>
      <c r="H175" s="189"/>
      <c r="I175" s="189"/>
      <c r="J175" s="189"/>
      <c r="K175" s="189"/>
      <c r="L175" s="189"/>
      <c r="M175" s="189"/>
      <c r="N175" s="189"/>
      <c r="O175" s="189"/>
    </row>
    <row r="176" spans="1:15" x14ac:dyDescent="0.2">
      <c r="A176" s="189"/>
      <c r="B176" s="189"/>
      <c r="C176" s="189"/>
      <c r="D176" s="189"/>
      <c r="E176" s="249">
        <v>17.5</v>
      </c>
      <c r="F176" s="189"/>
      <c r="G176" s="189"/>
      <c r="H176" s="189"/>
      <c r="I176" s="189"/>
      <c r="J176" s="189"/>
      <c r="K176" s="189"/>
      <c r="L176" s="189"/>
      <c r="M176" s="189"/>
      <c r="N176" s="189"/>
      <c r="O176" s="189"/>
    </row>
    <row r="177" spans="1:15" x14ac:dyDescent="0.2">
      <c r="A177" s="189"/>
      <c r="B177" s="189"/>
      <c r="C177" s="189"/>
      <c r="D177" s="189"/>
      <c r="E177" s="249">
        <v>7.5</v>
      </c>
      <c r="F177" s="189"/>
      <c r="G177" s="189"/>
      <c r="H177" s="189"/>
      <c r="I177" s="189"/>
      <c r="J177" s="189"/>
      <c r="K177" s="189"/>
      <c r="L177" s="189"/>
      <c r="M177" s="189"/>
      <c r="N177" s="189"/>
      <c r="O177" s="189"/>
    </row>
    <row r="178" spans="1:15" ht="13.5" thickBot="1" x14ac:dyDescent="0.25">
      <c r="A178" s="189"/>
      <c r="B178" s="189"/>
      <c r="C178" s="189"/>
      <c r="D178" s="189"/>
      <c r="E178" s="251">
        <v>12.5</v>
      </c>
      <c r="F178" s="189"/>
      <c r="G178" s="189"/>
      <c r="H178" s="189"/>
      <c r="I178" s="189"/>
      <c r="J178" s="189"/>
      <c r="K178" s="189"/>
      <c r="L178" s="189"/>
      <c r="M178" s="189"/>
      <c r="N178" s="189"/>
      <c r="O178" s="189"/>
    </row>
    <row r="179" spans="1:15" x14ac:dyDescent="0.2">
      <c r="A179" s="189"/>
      <c r="B179" s="189"/>
      <c r="C179" s="189"/>
      <c r="D179" s="189"/>
      <c r="E179" s="222"/>
      <c r="F179" s="189"/>
      <c r="G179" s="189"/>
      <c r="H179" s="189"/>
      <c r="I179" s="189"/>
      <c r="J179" s="189"/>
      <c r="K179" s="189"/>
      <c r="L179" s="189"/>
      <c r="M179" s="189"/>
      <c r="N179" s="189"/>
      <c r="O179" s="189"/>
    </row>
    <row r="180" spans="1:15" x14ac:dyDescent="0.2">
      <c r="A180" s="189"/>
      <c r="B180" s="189"/>
      <c r="C180" s="189"/>
      <c r="D180" s="189"/>
      <c r="E180" s="222"/>
      <c r="F180" s="189"/>
      <c r="G180" s="189"/>
      <c r="H180" s="189"/>
      <c r="I180" s="189"/>
      <c r="J180" s="189"/>
      <c r="K180" s="189"/>
      <c r="L180" s="189"/>
      <c r="M180" s="189"/>
      <c r="N180" s="189"/>
      <c r="O180" s="189"/>
    </row>
    <row r="181" spans="1:15" x14ac:dyDescent="0.2">
      <c r="E181" s="69"/>
      <c r="G181" s="189"/>
      <c r="H181" s="189"/>
      <c r="I181" s="189"/>
      <c r="J181" s="189"/>
      <c r="K181" s="189"/>
      <c r="L181" s="189"/>
      <c r="M181" s="189"/>
      <c r="N181" s="189"/>
      <c r="O181" s="189"/>
    </row>
    <row r="182" spans="1:15" x14ac:dyDescent="0.2">
      <c r="E182" s="69"/>
      <c r="G182" s="189"/>
      <c r="H182" s="189"/>
      <c r="I182" s="189"/>
      <c r="J182" s="189"/>
      <c r="K182" s="189"/>
      <c r="L182" s="189"/>
      <c r="M182" s="189"/>
      <c r="N182" s="189"/>
      <c r="O182" s="189"/>
    </row>
    <row r="183" spans="1:15" x14ac:dyDescent="0.2">
      <c r="E183" s="69"/>
      <c r="G183" s="189"/>
      <c r="H183" s="189"/>
      <c r="I183" s="189"/>
      <c r="J183" s="189"/>
      <c r="K183" s="189"/>
      <c r="L183" s="189"/>
      <c r="M183" s="189"/>
      <c r="N183" s="189"/>
      <c r="O183" s="189"/>
    </row>
    <row r="184" spans="1:15" x14ac:dyDescent="0.2">
      <c r="E184" s="69"/>
      <c r="G184" s="189"/>
      <c r="H184" s="189"/>
      <c r="I184" s="189"/>
      <c r="J184" s="189"/>
      <c r="K184" s="189"/>
      <c r="L184" s="189"/>
      <c r="M184" s="189"/>
      <c r="N184" s="189"/>
      <c r="O184" s="189"/>
    </row>
    <row r="185" spans="1:15" x14ac:dyDescent="0.2">
      <c r="E185" s="69"/>
      <c r="G185" s="189"/>
      <c r="H185" s="189"/>
      <c r="I185" s="189"/>
      <c r="J185" s="189"/>
      <c r="K185" s="189"/>
      <c r="L185" s="189"/>
      <c r="M185" s="189"/>
      <c r="N185" s="189"/>
      <c r="O185" s="189"/>
    </row>
    <row r="186" spans="1:15" x14ac:dyDescent="0.2">
      <c r="E186" s="69"/>
      <c r="G186" s="189"/>
      <c r="H186" s="189"/>
      <c r="I186" s="189"/>
      <c r="J186" s="189"/>
      <c r="K186" s="189"/>
      <c r="L186" s="189"/>
      <c r="M186" s="189"/>
      <c r="N186" s="189"/>
      <c r="O186" s="189"/>
    </row>
    <row r="187" spans="1:15" x14ac:dyDescent="0.2">
      <c r="E187" s="69"/>
      <c r="G187" s="189"/>
      <c r="H187" s="189"/>
      <c r="I187" s="189"/>
      <c r="J187" s="189"/>
      <c r="K187" s="189"/>
      <c r="L187" s="189"/>
      <c r="M187" s="189"/>
      <c r="N187" s="189"/>
      <c r="O187" s="189"/>
    </row>
    <row r="188" spans="1:15" x14ac:dyDescent="0.2">
      <c r="G188" s="189"/>
      <c r="H188" s="189"/>
      <c r="I188" s="189"/>
      <c r="J188" s="189"/>
      <c r="K188" s="189"/>
      <c r="L188" s="189"/>
      <c r="M188" s="189"/>
      <c r="N188" s="189"/>
      <c r="O188" s="189"/>
    </row>
    <row r="189" spans="1:15" x14ac:dyDescent="0.2">
      <c r="G189" s="189"/>
      <c r="H189" s="189"/>
      <c r="I189" s="189"/>
      <c r="J189" s="189"/>
      <c r="K189" s="189"/>
      <c r="L189" s="189"/>
      <c r="M189" s="189"/>
      <c r="N189" s="189"/>
      <c r="O189" s="189"/>
    </row>
    <row r="190" spans="1:15" x14ac:dyDescent="0.2">
      <c r="G190" s="189"/>
      <c r="H190" s="189"/>
      <c r="I190" s="189"/>
      <c r="J190" s="189"/>
      <c r="K190" s="189"/>
      <c r="L190" s="189"/>
      <c r="M190" s="189"/>
      <c r="N190" s="189"/>
      <c r="O190" s="189"/>
    </row>
    <row r="191" spans="1:15" x14ac:dyDescent="0.2">
      <c r="G191" s="189"/>
      <c r="H191" s="189"/>
      <c r="I191" s="189"/>
      <c r="J191" s="189"/>
      <c r="K191" s="189"/>
      <c r="L191" s="189"/>
      <c r="M191" s="189"/>
      <c r="N191" s="189"/>
      <c r="O191" s="189"/>
    </row>
    <row r="192" spans="1:15" x14ac:dyDescent="0.2">
      <c r="G192" s="189"/>
      <c r="H192" s="189"/>
      <c r="I192" s="189"/>
      <c r="J192" s="189"/>
      <c r="K192" s="189"/>
      <c r="L192" s="189"/>
      <c r="M192" s="189"/>
      <c r="N192" s="189"/>
      <c r="O192" s="189"/>
    </row>
    <row r="193" spans="7:15" x14ac:dyDescent="0.2">
      <c r="G193" s="189"/>
      <c r="H193" s="189"/>
      <c r="I193" s="189"/>
      <c r="J193" s="189"/>
      <c r="K193" s="189"/>
      <c r="L193" s="189"/>
      <c r="M193" s="189"/>
      <c r="N193" s="189"/>
      <c r="O193" s="189"/>
    </row>
    <row r="194" spans="7:15" x14ac:dyDescent="0.2">
      <c r="G194" s="189"/>
      <c r="H194" s="189"/>
      <c r="I194" s="189"/>
      <c r="J194" s="189"/>
      <c r="K194" s="189"/>
      <c r="L194" s="189"/>
      <c r="M194" s="189"/>
      <c r="N194" s="189"/>
      <c r="O194" s="189"/>
    </row>
    <row r="195" spans="7:15" x14ac:dyDescent="0.2">
      <c r="G195" s="189"/>
      <c r="H195" s="189"/>
      <c r="I195" s="189"/>
      <c r="J195" s="189"/>
      <c r="K195" s="189"/>
      <c r="L195" s="189"/>
      <c r="M195" s="189"/>
      <c r="N195" s="189"/>
      <c r="O195" s="189"/>
    </row>
    <row r="196" spans="7:15" x14ac:dyDescent="0.2">
      <c r="G196" s="189"/>
      <c r="H196" s="189"/>
      <c r="I196" s="189"/>
      <c r="J196" s="189"/>
      <c r="K196" s="189"/>
      <c r="L196" s="189"/>
      <c r="M196" s="189"/>
      <c r="N196" s="189"/>
      <c r="O196" s="189"/>
    </row>
    <row r="197" spans="7:15" x14ac:dyDescent="0.2">
      <c r="G197" s="189"/>
      <c r="H197" s="189"/>
      <c r="I197" s="189"/>
      <c r="J197" s="189"/>
      <c r="K197" s="189"/>
      <c r="L197" s="189"/>
      <c r="M197" s="189"/>
      <c r="N197" s="189"/>
      <c r="O197" s="189"/>
    </row>
    <row r="198" spans="7:15" x14ac:dyDescent="0.2">
      <c r="G198" s="189"/>
      <c r="H198" s="189"/>
      <c r="I198" s="189"/>
      <c r="J198" s="189"/>
      <c r="K198" s="189"/>
      <c r="L198" s="189"/>
      <c r="M198" s="189"/>
      <c r="N198" s="189"/>
      <c r="O198" s="189"/>
    </row>
    <row r="199" spans="7:15" x14ac:dyDescent="0.2">
      <c r="G199" s="189"/>
      <c r="H199" s="189"/>
      <c r="I199" s="189"/>
      <c r="J199" s="189"/>
      <c r="K199" s="189"/>
      <c r="L199" s="189"/>
      <c r="M199" s="189"/>
      <c r="N199" s="189"/>
      <c r="O199" s="189"/>
    </row>
    <row r="200" spans="7:15" x14ac:dyDescent="0.2">
      <c r="G200" s="189"/>
      <c r="H200" s="189"/>
      <c r="I200" s="189"/>
      <c r="J200" s="189"/>
      <c r="K200" s="189"/>
      <c r="L200" s="189"/>
      <c r="M200" s="189"/>
      <c r="N200" s="189"/>
      <c r="O200" s="189"/>
    </row>
    <row r="201" spans="7:15" x14ac:dyDescent="0.2">
      <c r="G201" s="189"/>
      <c r="H201" s="189"/>
      <c r="I201" s="189"/>
      <c r="J201" s="189"/>
      <c r="K201" s="189"/>
      <c r="L201" s="189"/>
      <c r="M201" s="189"/>
      <c r="N201" s="189"/>
      <c r="O201" s="189"/>
    </row>
    <row r="202" spans="7:15" x14ac:dyDescent="0.2">
      <c r="G202" s="189"/>
      <c r="H202" s="189"/>
      <c r="I202" s="189"/>
      <c r="J202" s="189"/>
      <c r="K202" s="189"/>
      <c r="L202" s="189"/>
      <c r="M202" s="189"/>
      <c r="N202" s="189"/>
      <c r="O202" s="189"/>
    </row>
    <row r="203" spans="7:15" x14ac:dyDescent="0.2">
      <c r="G203" s="189"/>
      <c r="H203" s="189"/>
      <c r="I203" s="189"/>
      <c r="J203" s="189"/>
      <c r="K203" s="189"/>
      <c r="L203" s="189"/>
      <c r="M203" s="189"/>
      <c r="N203" s="189"/>
      <c r="O203" s="189"/>
    </row>
    <row r="204" spans="7:15" x14ac:dyDescent="0.2">
      <c r="G204" s="189"/>
      <c r="H204" s="189"/>
      <c r="I204" s="189"/>
      <c r="J204" s="189"/>
      <c r="K204" s="189"/>
      <c r="L204" s="189"/>
      <c r="M204" s="189"/>
      <c r="N204" s="189"/>
      <c r="O204" s="189"/>
    </row>
    <row r="205" spans="7:15" x14ac:dyDescent="0.2">
      <c r="G205" s="189"/>
      <c r="H205" s="189"/>
      <c r="I205" s="189"/>
      <c r="J205" s="189"/>
      <c r="K205" s="189"/>
      <c r="L205" s="189"/>
      <c r="M205" s="189"/>
      <c r="N205" s="189"/>
      <c r="O205" s="189"/>
    </row>
    <row r="206" spans="7:15" x14ac:dyDescent="0.2">
      <c r="G206" s="189"/>
      <c r="H206" s="189"/>
      <c r="I206" s="189"/>
      <c r="J206" s="189"/>
      <c r="K206" s="189"/>
      <c r="L206" s="189"/>
      <c r="M206" s="189"/>
      <c r="N206" s="189"/>
      <c r="O206" s="189"/>
    </row>
    <row r="207" spans="7:15" x14ac:dyDescent="0.2">
      <c r="G207" s="189"/>
      <c r="H207" s="189"/>
      <c r="I207" s="189"/>
      <c r="J207" s="189"/>
      <c r="K207" s="189"/>
      <c r="L207" s="189"/>
      <c r="M207" s="189"/>
      <c r="N207" s="189"/>
      <c r="O207" s="189"/>
    </row>
    <row r="208" spans="7:15" x14ac:dyDescent="0.2">
      <c r="G208" s="189"/>
      <c r="H208" s="189"/>
      <c r="I208" s="189"/>
      <c r="J208" s="189"/>
      <c r="K208" s="189"/>
      <c r="L208" s="189"/>
      <c r="M208" s="189"/>
      <c r="N208" s="189"/>
      <c r="O208" s="189"/>
    </row>
    <row r="209" spans="7:15" x14ac:dyDescent="0.2">
      <c r="G209" s="189"/>
      <c r="H209" s="189"/>
      <c r="I209" s="189"/>
      <c r="J209" s="189"/>
      <c r="K209" s="189"/>
      <c r="L209" s="189"/>
      <c r="M209" s="189"/>
      <c r="N209" s="189"/>
      <c r="O209" s="189"/>
    </row>
    <row r="210" spans="7:15" x14ac:dyDescent="0.2">
      <c r="G210" s="189"/>
      <c r="H210" s="189"/>
      <c r="I210" s="189"/>
      <c r="J210" s="189"/>
      <c r="K210" s="189"/>
      <c r="L210" s="189"/>
      <c r="M210" s="189"/>
      <c r="N210" s="189"/>
      <c r="O210" s="189"/>
    </row>
    <row r="211" spans="7:15" x14ac:dyDescent="0.2">
      <c r="G211" s="189"/>
      <c r="H211" s="189"/>
      <c r="I211" s="189"/>
      <c r="J211" s="189"/>
      <c r="K211" s="189"/>
      <c r="L211" s="189"/>
      <c r="M211" s="189"/>
      <c r="N211" s="189"/>
      <c r="O211" s="189"/>
    </row>
    <row r="212" spans="7:15" x14ac:dyDescent="0.2">
      <c r="G212" s="189"/>
      <c r="H212" s="189"/>
      <c r="I212" s="189"/>
      <c r="J212" s="189"/>
      <c r="K212" s="189"/>
      <c r="L212" s="189"/>
      <c r="M212" s="189"/>
      <c r="N212" s="189"/>
      <c r="O212" s="189"/>
    </row>
    <row r="213" spans="7:15" x14ac:dyDescent="0.2">
      <c r="G213" s="189"/>
      <c r="H213" s="189"/>
      <c r="I213" s="189"/>
      <c r="J213" s="189"/>
      <c r="K213" s="189"/>
      <c r="L213" s="189"/>
      <c r="M213" s="189"/>
      <c r="N213" s="189"/>
      <c r="O213" s="189"/>
    </row>
    <row r="214" spans="7:15" x14ac:dyDescent="0.2">
      <c r="G214" s="189"/>
      <c r="H214" s="189"/>
      <c r="I214" s="189"/>
      <c r="J214" s="189"/>
      <c r="K214" s="189"/>
      <c r="L214" s="189"/>
      <c r="M214" s="189"/>
      <c r="N214" s="189"/>
      <c r="O214" s="189"/>
    </row>
    <row r="215" spans="7:15" x14ac:dyDescent="0.2">
      <c r="G215" s="189"/>
      <c r="H215" s="189"/>
      <c r="I215" s="189"/>
      <c r="J215" s="189"/>
      <c r="K215" s="189"/>
      <c r="L215" s="189"/>
      <c r="M215" s="189"/>
      <c r="N215" s="189"/>
      <c r="O215" s="189"/>
    </row>
    <row r="216" spans="7:15" x14ac:dyDescent="0.2">
      <c r="G216" s="189"/>
      <c r="H216" s="189"/>
      <c r="I216" s="189"/>
      <c r="J216" s="189"/>
      <c r="K216" s="189"/>
      <c r="L216" s="189"/>
      <c r="M216" s="189"/>
      <c r="N216" s="189"/>
      <c r="O216" s="189"/>
    </row>
    <row r="217" spans="7:15" x14ac:dyDescent="0.2">
      <c r="G217" s="189"/>
      <c r="H217" s="189"/>
      <c r="I217" s="189"/>
      <c r="J217" s="189"/>
      <c r="K217" s="189"/>
      <c r="L217" s="189"/>
      <c r="M217" s="189"/>
      <c r="N217" s="189"/>
      <c r="O217" s="189"/>
    </row>
    <row r="218" spans="7:15" x14ac:dyDescent="0.2">
      <c r="G218" s="189"/>
      <c r="H218" s="189"/>
      <c r="I218" s="189"/>
      <c r="J218" s="189"/>
      <c r="K218" s="189"/>
      <c r="L218" s="189"/>
      <c r="M218" s="189"/>
      <c r="N218" s="189"/>
      <c r="O218" s="189"/>
    </row>
    <row r="219" spans="7:15" x14ac:dyDescent="0.2">
      <c r="G219" s="189"/>
      <c r="H219" s="189"/>
      <c r="I219" s="189"/>
      <c r="J219" s="189"/>
      <c r="K219" s="189"/>
      <c r="L219" s="189"/>
      <c r="M219" s="189"/>
      <c r="N219" s="189"/>
      <c r="O219" s="189"/>
    </row>
    <row r="220" spans="7:15" x14ac:dyDescent="0.2">
      <c r="G220" s="189"/>
      <c r="H220" s="189"/>
      <c r="I220" s="189"/>
      <c r="J220" s="189"/>
      <c r="K220" s="189"/>
      <c r="L220" s="189"/>
      <c r="M220" s="189"/>
      <c r="N220" s="189"/>
      <c r="O220" s="189"/>
    </row>
    <row r="221" spans="7:15" x14ac:dyDescent="0.2">
      <c r="G221" s="189"/>
      <c r="H221" s="189"/>
      <c r="I221" s="189"/>
      <c r="J221" s="189"/>
      <c r="K221" s="189"/>
      <c r="L221" s="189"/>
      <c r="M221" s="189"/>
      <c r="N221" s="189"/>
      <c r="O221" s="189"/>
    </row>
    <row r="222" spans="7:15" x14ac:dyDescent="0.2">
      <c r="G222" s="189"/>
      <c r="H222" s="189"/>
      <c r="I222" s="189"/>
      <c r="J222" s="189"/>
      <c r="K222" s="189"/>
      <c r="L222" s="189"/>
      <c r="M222" s="189"/>
      <c r="N222" s="189"/>
      <c r="O222" s="189"/>
    </row>
    <row r="223" spans="7:15" x14ac:dyDescent="0.2">
      <c r="G223" s="189"/>
      <c r="H223" s="189"/>
      <c r="I223" s="189"/>
      <c r="J223" s="189"/>
      <c r="K223" s="189"/>
      <c r="L223" s="189"/>
      <c r="M223" s="189"/>
      <c r="N223" s="189"/>
      <c r="O223" s="189"/>
    </row>
    <row r="224" spans="7:15" x14ac:dyDescent="0.2">
      <c r="G224" s="189"/>
      <c r="H224" s="189"/>
      <c r="I224" s="189"/>
      <c r="J224" s="189"/>
      <c r="K224" s="189"/>
      <c r="L224" s="189"/>
      <c r="M224" s="189"/>
      <c r="N224" s="189"/>
      <c r="O224" s="189"/>
    </row>
    <row r="225" spans="7:15" x14ac:dyDescent="0.2">
      <c r="G225" s="189"/>
      <c r="H225" s="189"/>
      <c r="I225" s="189"/>
      <c r="J225" s="189"/>
      <c r="K225" s="189"/>
      <c r="L225" s="189"/>
      <c r="M225" s="189"/>
      <c r="N225" s="189"/>
      <c r="O225" s="189"/>
    </row>
    <row r="226" spans="7:15" x14ac:dyDescent="0.2">
      <c r="G226" s="189"/>
      <c r="H226" s="189"/>
      <c r="I226" s="189"/>
      <c r="J226" s="189"/>
      <c r="K226" s="189"/>
      <c r="L226" s="189"/>
      <c r="M226" s="189"/>
      <c r="N226" s="189"/>
      <c r="O226" s="189"/>
    </row>
    <row r="227" spans="7:15" x14ac:dyDescent="0.2">
      <c r="G227" s="189"/>
      <c r="H227" s="189"/>
      <c r="I227" s="189"/>
      <c r="J227" s="189"/>
      <c r="K227" s="189"/>
      <c r="L227" s="189"/>
      <c r="M227" s="189"/>
      <c r="N227" s="189"/>
      <c r="O227" s="189"/>
    </row>
    <row r="228" spans="7:15" x14ac:dyDescent="0.2">
      <c r="G228" s="189"/>
      <c r="H228" s="189"/>
      <c r="I228" s="189"/>
      <c r="J228" s="189"/>
      <c r="K228" s="189"/>
      <c r="L228" s="189"/>
      <c r="M228" s="189"/>
      <c r="N228" s="189"/>
      <c r="O228" s="189"/>
    </row>
    <row r="229" spans="7:15" x14ac:dyDescent="0.2">
      <c r="G229" s="189"/>
      <c r="H229" s="189"/>
      <c r="I229" s="189"/>
      <c r="J229" s="189"/>
      <c r="K229" s="189"/>
      <c r="L229" s="189"/>
      <c r="M229" s="189"/>
      <c r="N229" s="189"/>
      <c r="O229" s="189"/>
    </row>
    <row r="230" spans="7:15" x14ac:dyDescent="0.2">
      <c r="G230" s="189"/>
      <c r="H230" s="189"/>
      <c r="I230" s="189"/>
      <c r="J230" s="189"/>
      <c r="K230" s="189"/>
      <c r="L230" s="189"/>
      <c r="M230" s="189"/>
      <c r="N230" s="189"/>
      <c r="O230" s="189"/>
    </row>
    <row r="231" spans="7:15" x14ac:dyDescent="0.2">
      <c r="G231" s="189"/>
      <c r="H231" s="189"/>
      <c r="I231" s="189"/>
      <c r="J231" s="189"/>
      <c r="K231" s="189"/>
      <c r="L231" s="189"/>
      <c r="M231" s="189"/>
      <c r="N231" s="189"/>
      <c r="O231" s="189"/>
    </row>
    <row r="232" spans="7:15" x14ac:dyDescent="0.2">
      <c r="G232" s="189"/>
      <c r="H232" s="189"/>
      <c r="I232" s="189"/>
      <c r="J232" s="189"/>
      <c r="K232" s="189"/>
      <c r="L232" s="189"/>
      <c r="M232" s="189"/>
      <c r="N232" s="189"/>
      <c r="O232" s="189"/>
    </row>
    <row r="233" spans="7:15" x14ac:dyDescent="0.2">
      <c r="G233" s="189"/>
      <c r="H233" s="189"/>
      <c r="I233" s="189"/>
      <c r="J233" s="189"/>
      <c r="K233" s="189"/>
      <c r="L233" s="189"/>
      <c r="M233" s="189"/>
      <c r="N233" s="189"/>
      <c r="O233" s="189"/>
    </row>
    <row r="234" spans="7:15" x14ac:dyDescent="0.2">
      <c r="G234" s="189"/>
      <c r="H234" s="189"/>
      <c r="I234" s="189"/>
      <c r="J234" s="189"/>
      <c r="K234" s="189"/>
      <c r="L234" s="189"/>
      <c r="M234" s="189"/>
      <c r="N234" s="189"/>
      <c r="O234" s="189"/>
    </row>
    <row r="235" spans="7:15" x14ac:dyDescent="0.2">
      <c r="G235" s="189"/>
      <c r="H235" s="189"/>
      <c r="I235" s="189"/>
      <c r="J235" s="189"/>
      <c r="K235" s="189"/>
      <c r="L235" s="189"/>
      <c r="M235" s="189"/>
      <c r="N235" s="189"/>
      <c r="O235" s="189"/>
    </row>
    <row r="236" spans="7:15" x14ac:dyDescent="0.2">
      <c r="G236" s="189"/>
      <c r="H236" s="189"/>
      <c r="I236" s="189"/>
      <c r="J236" s="189"/>
      <c r="K236" s="189"/>
      <c r="L236" s="189"/>
      <c r="M236" s="189"/>
      <c r="N236" s="189"/>
      <c r="O236" s="189"/>
    </row>
    <row r="237" spans="7:15" x14ac:dyDescent="0.2">
      <c r="G237" s="189"/>
      <c r="H237" s="189"/>
      <c r="I237" s="189"/>
      <c r="J237" s="189"/>
      <c r="K237" s="189"/>
      <c r="L237" s="189"/>
      <c r="M237" s="189"/>
      <c r="N237" s="189"/>
      <c r="O237" s="189"/>
    </row>
    <row r="238" spans="7:15" x14ac:dyDescent="0.2">
      <c r="G238" s="189"/>
      <c r="H238" s="189"/>
      <c r="I238" s="189"/>
      <c r="J238" s="189"/>
      <c r="K238" s="189"/>
      <c r="L238" s="189"/>
      <c r="M238" s="189"/>
      <c r="N238" s="189"/>
      <c r="O238" s="189"/>
    </row>
    <row r="239" spans="7:15" x14ac:dyDescent="0.2">
      <c r="G239" s="189"/>
      <c r="H239" s="189"/>
      <c r="I239" s="189"/>
      <c r="J239" s="189"/>
      <c r="K239" s="189"/>
      <c r="L239" s="189"/>
      <c r="M239" s="189"/>
      <c r="N239" s="189"/>
      <c r="O239" s="189"/>
    </row>
    <row r="240" spans="7:15" x14ac:dyDescent="0.2">
      <c r="G240" s="189"/>
      <c r="H240" s="189"/>
      <c r="I240" s="189"/>
      <c r="J240" s="189"/>
      <c r="K240" s="189"/>
      <c r="L240" s="189"/>
      <c r="M240" s="189"/>
      <c r="N240" s="189"/>
      <c r="O240" s="189"/>
    </row>
    <row r="241" spans="7:15" x14ac:dyDescent="0.2">
      <c r="G241" s="189"/>
      <c r="H241" s="189"/>
      <c r="I241" s="189"/>
      <c r="J241" s="189"/>
      <c r="K241" s="189"/>
      <c r="L241" s="189"/>
      <c r="M241" s="189"/>
      <c r="N241" s="189"/>
      <c r="O241" s="189"/>
    </row>
    <row r="242" spans="7:15" x14ac:dyDescent="0.2">
      <c r="G242" s="189"/>
      <c r="H242" s="189"/>
      <c r="I242" s="189"/>
      <c r="J242" s="189"/>
      <c r="K242" s="189"/>
      <c r="L242" s="189"/>
      <c r="M242" s="189"/>
      <c r="N242" s="189"/>
      <c r="O242" s="189"/>
    </row>
    <row r="243" spans="7:15" x14ac:dyDescent="0.2">
      <c r="G243" s="189"/>
      <c r="H243" s="189"/>
      <c r="I243" s="189"/>
      <c r="J243" s="189"/>
      <c r="K243" s="189"/>
      <c r="L243" s="189"/>
      <c r="M243" s="189"/>
      <c r="N243" s="189"/>
      <c r="O243" s="189"/>
    </row>
    <row r="244" spans="7:15" x14ac:dyDescent="0.2">
      <c r="G244" s="189"/>
      <c r="H244" s="189"/>
      <c r="I244" s="189"/>
      <c r="J244" s="189"/>
      <c r="K244" s="189"/>
      <c r="L244" s="189"/>
      <c r="M244" s="189"/>
      <c r="N244" s="189"/>
      <c r="O244" s="189"/>
    </row>
    <row r="245" spans="7:15" x14ac:dyDescent="0.2">
      <c r="G245" s="189"/>
      <c r="H245" s="189"/>
      <c r="I245" s="189"/>
      <c r="J245" s="189"/>
      <c r="K245" s="189"/>
      <c r="L245" s="189"/>
      <c r="M245" s="189"/>
      <c r="N245" s="189"/>
      <c r="O245" s="189"/>
    </row>
    <row r="246" spans="7:15" x14ac:dyDescent="0.2">
      <c r="G246" s="189"/>
      <c r="H246" s="189"/>
      <c r="I246" s="189"/>
      <c r="J246" s="189"/>
      <c r="K246" s="189"/>
      <c r="L246" s="189"/>
      <c r="M246" s="189"/>
      <c r="N246" s="189"/>
      <c r="O246" s="189"/>
    </row>
    <row r="247" spans="7:15" x14ac:dyDescent="0.2">
      <c r="G247" s="189"/>
      <c r="H247" s="189"/>
      <c r="I247" s="189"/>
      <c r="J247" s="189"/>
      <c r="K247" s="189"/>
      <c r="L247" s="189"/>
      <c r="M247" s="189"/>
      <c r="N247" s="189"/>
      <c r="O247" s="189"/>
    </row>
    <row r="248" spans="7:15" x14ac:dyDescent="0.2">
      <c r="G248" s="189"/>
      <c r="H248" s="189"/>
      <c r="I248" s="189"/>
      <c r="J248" s="189"/>
      <c r="K248" s="189"/>
      <c r="L248" s="189"/>
      <c r="M248" s="189"/>
      <c r="N248" s="189"/>
      <c r="O248" s="189"/>
    </row>
    <row r="249" spans="7:15" x14ac:dyDescent="0.2">
      <c r="G249" s="189"/>
      <c r="H249" s="189"/>
      <c r="I249" s="189"/>
      <c r="J249" s="189"/>
      <c r="K249" s="189"/>
      <c r="L249" s="189"/>
      <c r="M249" s="189"/>
      <c r="N249" s="189"/>
      <c r="O249" s="189"/>
    </row>
    <row r="250" spans="7:15" x14ac:dyDescent="0.2">
      <c r="G250" s="189"/>
      <c r="H250" s="189"/>
      <c r="I250" s="189"/>
      <c r="J250" s="189"/>
      <c r="K250" s="189"/>
      <c r="L250" s="189"/>
      <c r="M250" s="189"/>
      <c r="N250" s="189"/>
      <c r="O250" s="189"/>
    </row>
    <row r="251" spans="7:15" x14ac:dyDescent="0.2">
      <c r="G251" s="189"/>
      <c r="H251" s="189"/>
      <c r="I251" s="189"/>
      <c r="J251" s="189"/>
      <c r="K251" s="189"/>
      <c r="L251" s="189"/>
      <c r="M251" s="189"/>
      <c r="N251" s="189"/>
      <c r="O251" s="189"/>
    </row>
    <row r="252" spans="7:15" x14ac:dyDescent="0.2">
      <c r="G252" s="189"/>
      <c r="H252" s="189"/>
      <c r="I252" s="189"/>
      <c r="J252" s="189"/>
      <c r="K252" s="189"/>
      <c r="L252" s="189"/>
      <c r="M252" s="189"/>
      <c r="N252" s="189"/>
      <c r="O252" s="189"/>
    </row>
    <row r="253" spans="7:15" x14ac:dyDescent="0.2">
      <c r="G253" s="189"/>
      <c r="H253" s="189"/>
      <c r="I253" s="189"/>
      <c r="J253" s="189"/>
      <c r="K253" s="189"/>
      <c r="L253" s="189"/>
      <c r="M253" s="189"/>
      <c r="N253" s="189"/>
      <c r="O253" s="189"/>
    </row>
    <row r="254" spans="7:15" x14ac:dyDescent="0.2">
      <c r="G254" s="189"/>
      <c r="H254" s="189"/>
      <c r="I254" s="189"/>
      <c r="J254" s="189"/>
      <c r="K254" s="189"/>
      <c r="L254" s="189"/>
      <c r="M254" s="189"/>
      <c r="N254" s="189"/>
      <c r="O254" s="189"/>
    </row>
    <row r="255" spans="7:15" x14ac:dyDescent="0.2">
      <c r="G255" s="189"/>
      <c r="H255" s="189"/>
      <c r="I255" s="189"/>
      <c r="J255" s="189"/>
      <c r="K255" s="189"/>
      <c r="L255" s="189"/>
      <c r="M255" s="189"/>
      <c r="N255" s="189"/>
      <c r="O255" s="189"/>
    </row>
    <row r="256" spans="7:15" x14ac:dyDescent="0.2">
      <c r="G256" s="189"/>
      <c r="H256" s="189"/>
      <c r="I256" s="189"/>
      <c r="J256" s="189"/>
      <c r="K256" s="189"/>
      <c r="L256" s="189"/>
      <c r="M256" s="189"/>
      <c r="N256" s="189"/>
      <c r="O256" s="189"/>
    </row>
    <row r="257" spans="2:15" x14ac:dyDescent="0.2">
      <c r="G257" s="189"/>
      <c r="H257" s="189"/>
      <c r="I257" s="189"/>
      <c r="J257" s="189"/>
      <c r="K257" s="189"/>
      <c r="L257" s="189"/>
      <c r="M257" s="189"/>
      <c r="N257" s="189"/>
      <c r="O257" s="189"/>
    </row>
    <row r="258" spans="2:15" x14ac:dyDescent="0.2">
      <c r="G258" s="189"/>
      <c r="H258" s="189"/>
      <c r="I258" s="189"/>
      <c r="J258" s="189"/>
      <c r="K258" s="189"/>
      <c r="L258" s="189"/>
      <c r="M258" s="189"/>
      <c r="N258" s="189"/>
      <c r="O258" s="189"/>
    </row>
    <row r="259" spans="2:15" x14ac:dyDescent="0.2">
      <c r="G259" s="189"/>
      <c r="H259" s="189"/>
      <c r="I259" s="189"/>
      <c r="J259" s="189"/>
      <c r="K259" s="189"/>
      <c r="L259" s="189"/>
      <c r="M259" s="189"/>
      <c r="N259" s="189"/>
      <c r="O259" s="189"/>
    </row>
    <row r="260" spans="2:15" x14ac:dyDescent="0.2">
      <c r="G260" s="189"/>
      <c r="H260" s="189"/>
      <c r="I260" s="189"/>
      <c r="J260" s="189"/>
      <c r="K260" s="189"/>
      <c r="L260" s="189"/>
      <c r="M260" s="189"/>
      <c r="N260" s="189"/>
      <c r="O260" s="189"/>
    </row>
    <row r="261" spans="2:15" x14ac:dyDescent="0.2">
      <c r="G261" s="189"/>
      <c r="H261" s="189"/>
      <c r="I261" s="189"/>
      <c r="J261" s="189"/>
      <c r="K261" s="189"/>
      <c r="L261" s="189"/>
      <c r="M261" s="189"/>
      <c r="N261" s="189"/>
      <c r="O261" s="189"/>
    </row>
    <row r="262" spans="2:15" x14ac:dyDescent="0.2">
      <c r="G262" s="189"/>
      <c r="H262" s="189"/>
      <c r="I262" s="189"/>
      <c r="J262" s="189"/>
      <c r="K262" s="189"/>
      <c r="L262" s="189"/>
      <c r="M262" s="189"/>
      <c r="N262" s="189"/>
      <c r="O262" s="189"/>
    </row>
    <row r="263" spans="2:15" ht="13.5" thickBot="1" x14ac:dyDescent="0.25">
      <c r="B263" s="10" t="s">
        <v>288</v>
      </c>
      <c r="E263" s="5"/>
      <c r="G263" s="189"/>
      <c r="H263" s="189"/>
      <c r="I263" s="189"/>
      <c r="J263" s="189"/>
      <c r="K263" s="189"/>
      <c r="L263" s="189"/>
      <c r="M263" s="189"/>
      <c r="N263" s="189"/>
      <c r="O263" s="189"/>
    </row>
    <row r="264" spans="2:15" ht="13.5" thickBot="1" x14ac:dyDescent="0.25">
      <c r="C264" s="4" t="s">
        <v>27</v>
      </c>
      <c r="E264" s="24" t="s">
        <v>30</v>
      </c>
      <c r="F264" s="24" t="s">
        <v>233</v>
      </c>
      <c r="G264" s="189"/>
      <c r="H264" s="189"/>
      <c r="I264" s="189"/>
      <c r="J264" s="189"/>
      <c r="K264" s="189"/>
      <c r="L264" s="189"/>
      <c r="M264" s="189"/>
      <c r="N264" s="189"/>
      <c r="O264" s="189"/>
    </row>
    <row r="265" spans="2:15" ht="15.75" x14ac:dyDescent="0.3">
      <c r="B265" s="9" t="s">
        <v>277</v>
      </c>
      <c r="C265" s="20">
        <f>E267</f>
        <v>4</v>
      </c>
      <c r="E265" s="22">
        <v>0</v>
      </c>
      <c r="F265" s="22">
        <f t="shared" ref="F265:F270" si="0">E265^2</f>
        <v>0</v>
      </c>
      <c r="G265" s="189"/>
      <c r="H265" s="189"/>
      <c r="I265" s="189"/>
      <c r="J265" s="189"/>
      <c r="K265" s="189"/>
      <c r="L265" s="189"/>
      <c r="M265" s="189"/>
      <c r="N265" s="189"/>
      <c r="O265" s="189"/>
    </row>
    <row r="266" spans="2:15" x14ac:dyDescent="0.2">
      <c r="B266" s="5" t="s">
        <v>280</v>
      </c>
      <c r="C266" s="56">
        <v>5</v>
      </c>
      <c r="E266" s="22">
        <v>2</v>
      </c>
      <c r="F266" s="22">
        <f t="shared" si="0"/>
        <v>4</v>
      </c>
      <c r="G266" s="189"/>
      <c r="H266" s="189"/>
      <c r="I266" s="189"/>
      <c r="J266" s="189"/>
      <c r="K266" s="189"/>
      <c r="L266" s="189"/>
      <c r="M266" s="189"/>
      <c r="N266" s="189"/>
      <c r="O266" s="189"/>
    </row>
    <row r="267" spans="2:15" ht="15.75" x14ac:dyDescent="0.3">
      <c r="B267" s="9" t="s">
        <v>276</v>
      </c>
      <c r="C267" s="22">
        <f>E268</f>
        <v>6</v>
      </c>
      <c r="E267" s="172">
        <v>4</v>
      </c>
      <c r="F267" s="172">
        <f t="shared" si="0"/>
        <v>16</v>
      </c>
      <c r="G267" s="189"/>
      <c r="H267" s="189"/>
      <c r="I267" s="189"/>
      <c r="J267" s="189"/>
      <c r="K267" s="189"/>
      <c r="L267" s="189"/>
      <c r="M267" s="189"/>
      <c r="N267" s="189"/>
      <c r="O267" s="189"/>
    </row>
    <row r="268" spans="2:15" ht="15.75" x14ac:dyDescent="0.3">
      <c r="B268" s="9" t="s">
        <v>279</v>
      </c>
      <c r="C268" s="22">
        <f>F267</f>
        <v>16</v>
      </c>
      <c r="E268" s="172">
        <v>6</v>
      </c>
      <c r="F268" s="172">
        <v>18</v>
      </c>
      <c r="G268" s="189"/>
      <c r="H268" s="189"/>
      <c r="I268" s="189"/>
      <c r="J268" s="189"/>
      <c r="K268" s="189"/>
      <c r="L268" s="189"/>
      <c r="M268" s="189"/>
      <c r="N268" s="189"/>
      <c r="O268" s="189"/>
    </row>
    <row r="269" spans="2:15" ht="16.5" thickBot="1" x14ac:dyDescent="0.35">
      <c r="B269" s="9" t="s">
        <v>278</v>
      </c>
      <c r="C269" s="23">
        <f>F268</f>
        <v>18</v>
      </c>
      <c r="E269" s="22">
        <v>8</v>
      </c>
      <c r="F269" s="22">
        <f t="shared" si="0"/>
        <v>64</v>
      </c>
      <c r="G269" s="189"/>
      <c r="H269" s="189"/>
      <c r="I269" s="189"/>
      <c r="J269" s="189"/>
      <c r="K269" s="189"/>
      <c r="L269" s="189"/>
      <c r="M269" s="189"/>
      <c r="N269" s="189"/>
      <c r="O269" s="189"/>
    </row>
    <row r="270" spans="2:15" ht="13.5" thickBot="1" x14ac:dyDescent="0.25">
      <c r="C270" s="4" t="s">
        <v>14</v>
      </c>
      <c r="E270" s="23">
        <v>10</v>
      </c>
      <c r="F270" s="23">
        <f t="shared" si="0"/>
        <v>100</v>
      </c>
      <c r="G270" s="189"/>
      <c r="H270" s="189"/>
      <c r="I270" s="189"/>
      <c r="J270" s="189"/>
      <c r="K270" s="189"/>
      <c r="L270" s="189"/>
      <c r="M270" s="189"/>
      <c r="N270" s="189"/>
      <c r="O270" s="189"/>
    </row>
    <row r="271" spans="2:15" x14ac:dyDescent="0.2">
      <c r="B271" s="5" t="s">
        <v>235</v>
      </c>
      <c r="C271" s="2" t="s">
        <v>234</v>
      </c>
      <c r="G271" s="189"/>
      <c r="H271" s="189"/>
      <c r="I271" s="189"/>
      <c r="J271" s="189"/>
      <c r="K271" s="189"/>
      <c r="L271" s="189"/>
      <c r="M271" s="189"/>
      <c r="N271" s="189"/>
      <c r="O271" s="189"/>
    </row>
    <row r="272" spans="2:15" x14ac:dyDescent="0.2">
      <c r="B272" s="47" t="s">
        <v>19</v>
      </c>
      <c r="C272" s="29">
        <f>((C266 - C267)/(C265 - C267)*(C268 - C269)) + C269</f>
        <v>17</v>
      </c>
      <c r="G272" s="189"/>
      <c r="H272" s="189"/>
      <c r="I272" s="189"/>
      <c r="J272" s="189"/>
      <c r="K272" s="189"/>
      <c r="L272" s="189"/>
      <c r="M272" s="189"/>
      <c r="N272" s="189"/>
      <c r="O272" s="189"/>
    </row>
    <row r="273" spans="2:15" x14ac:dyDescent="0.2">
      <c r="G273" s="189" t="s">
        <v>27</v>
      </c>
      <c r="H273" s="189"/>
      <c r="I273" s="189"/>
      <c r="J273" s="189"/>
      <c r="K273" s="189"/>
      <c r="L273" s="189"/>
      <c r="M273" s="189"/>
      <c r="N273" s="189"/>
      <c r="O273" s="189"/>
    </row>
    <row r="274" spans="2:15" x14ac:dyDescent="0.2">
      <c r="G274" s="189"/>
      <c r="H274" s="189"/>
      <c r="I274" s="189"/>
      <c r="J274" s="189"/>
      <c r="K274" s="189"/>
      <c r="L274" s="189"/>
      <c r="M274" s="189"/>
      <c r="N274" s="189"/>
      <c r="O274" s="189"/>
    </row>
    <row r="275" spans="2:15" x14ac:dyDescent="0.2">
      <c r="G275" s="189"/>
      <c r="H275" s="245"/>
      <c r="I275" s="245"/>
      <c r="J275" s="189"/>
      <c r="K275" s="189"/>
      <c r="L275" s="189"/>
      <c r="M275" s="189"/>
      <c r="N275" s="189"/>
      <c r="O275" s="189"/>
    </row>
    <row r="276" spans="2:15" x14ac:dyDescent="0.2">
      <c r="G276" s="189"/>
      <c r="H276" s="238"/>
      <c r="I276" s="238"/>
      <c r="J276" s="189"/>
      <c r="K276" s="189"/>
      <c r="L276" s="189"/>
      <c r="M276" s="189"/>
      <c r="N276" s="189"/>
      <c r="O276" s="189"/>
    </row>
    <row r="277" spans="2:15" x14ac:dyDescent="0.2">
      <c r="G277" s="189"/>
      <c r="H277" s="238"/>
      <c r="I277" s="238"/>
      <c r="J277" s="189"/>
      <c r="K277" s="189"/>
      <c r="L277" s="189"/>
      <c r="M277" s="189"/>
      <c r="N277" s="189"/>
      <c r="O277" s="189"/>
    </row>
    <row r="278" spans="2:15" x14ac:dyDescent="0.2">
      <c r="G278" s="189"/>
      <c r="H278" s="238"/>
      <c r="I278" s="238"/>
      <c r="J278" s="189"/>
      <c r="K278" s="189"/>
      <c r="L278" s="189"/>
      <c r="M278" s="189"/>
      <c r="N278" s="189"/>
      <c r="O278" s="189"/>
    </row>
    <row r="279" spans="2:15" ht="13.5" thickBot="1" x14ac:dyDescent="0.25">
      <c r="B279" s="15" t="s">
        <v>232</v>
      </c>
      <c r="E279" s="4"/>
      <c r="G279" s="189"/>
      <c r="H279" s="189"/>
      <c r="I279" s="189"/>
      <c r="J279" s="189"/>
      <c r="K279" s="189"/>
      <c r="L279" s="189"/>
      <c r="M279" s="189"/>
      <c r="N279" s="189"/>
      <c r="O279" s="189"/>
    </row>
    <row r="280" spans="2:15" ht="16.5" thickBot="1" x14ac:dyDescent="0.35">
      <c r="B280" s="9" t="s">
        <v>277</v>
      </c>
      <c r="C280" s="20">
        <f>E282</f>
        <v>40.200000000000003</v>
      </c>
      <c r="G280" s="189"/>
      <c r="H280" s="245"/>
      <c r="I280" s="245"/>
      <c r="J280" s="189"/>
      <c r="K280" s="189"/>
      <c r="L280" s="189"/>
      <c r="M280" s="189"/>
      <c r="N280" s="189"/>
      <c r="O280" s="189"/>
    </row>
    <row r="281" spans="2:15" ht="13.5" thickBot="1" x14ac:dyDescent="0.25">
      <c r="B281" s="5" t="s">
        <v>280</v>
      </c>
      <c r="C281" s="56">
        <v>42</v>
      </c>
      <c r="E281" s="24" t="s">
        <v>30</v>
      </c>
      <c r="F281" s="24" t="s">
        <v>233</v>
      </c>
      <c r="G281" s="189"/>
      <c r="H281" s="238"/>
      <c r="I281" s="238"/>
      <c r="J281" s="189"/>
      <c r="K281" s="189"/>
      <c r="L281" s="189"/>
      <c r="M281" s="189"/>
      <c r="N281" s="189"/>
      <c r="O281" s="189"/>
    </row>
    <row r="282" spans="2:15" ht="16.5" thickBot="1" x14ac:dyDescent="0.35">
      <c r="B282" s="9" t="s">
        <v>276</v>
      </c>
      <c r="C282" s="22">
        <f>E284</f>
        <v>45.5</v>
      </c>
      <c r="D282" s="5" t="s">
        <v>236</v>
      </c>
      <c r="E282" s="252">
        <v>40.200000000000003</v>
      </c>
      <c r="F282" s="252">
        <v>122.2</v>
      </c>
      <c r="G282" s="189"/>
      <c r="H282" s="238"/>
      <c r="I282" s="238"/>
      <c r="J282" s="189"/>
      <c r="K282" s="189"/>
      <c r="L282" s="189"/>
      <c r="M282" s="189"/>
      <c r="N282" s="189"/>
      <c r="O282" s="189"/>
    </row>
    <row r="283" spans="2:15" ht="16.5" thickBot="1" x14ac:dyDescent="0.35">
      <c r="B283" s="9" t="s">
        <v>279</v>
      </c>
      <c r="C283" s="22">
        <f>F282</f>
        <v>122.2</v>
      </c>
      <c r="D283" s="5" t="s">
        <v>238</v>
      </c>
      <c r="E283" s="253">
        <v>42.2</v>
      </c>
      <c r="F283" s="141" t="s">
        <v>239</v>
      </c>
      <c r="G283" s="189"/>
      <c r="H283" s="238"/>
      <c r="I283" s="238"/>
      <c r="J283" s="189"/>
      <c r="K283" s="189"/>
      <c r="L283" s="189"/>
      <c r="M283" s="189"/>
      <c r="N283" s="189"/>
      <c r="O283" s="189"/>
    </row>
    <row r="284" spans="2:15" ht="16.5" thickBot="1" x14ac:dyDescent="0.35">
      <c r="B284" s="9" t="s">
        <v>278</v>
      </c>
      <c r="C284" s="23">
        <f>F284</f>
        <v>133.30000000000001</v>
      </c>
      <c r="D284" s="5" t="s">
        <v>237</v>
      </c>
      <c r="E284" s="252">
        <v>45.5</v>
      </c>
      <c r="F284" s="254">
        <v>133.30000000000001</v>
      </c>
      <c r="G284" s="189"/>
      <c r="H284" s="189"/>
      <c r="I284" s="189"/>
      <c r="J284" s="189"/>
      <c r="K284" s="189"/>
      <c r="L284" s="189"/>
      <c r="M284" s="189"/>
      <c r="N284" s="189"/>
      <c r="O284" s="189"/>
    </row>
    <row r="285" spans="2:15" x14ac:dyDescent="0.2">
      <c r="C285" s="4" t="s">
        <v>14</v>
      </c>
      <c r="G285" s="189"/>
      <c r="H285" s="189"/>
      <c r="I285" s="189"/>
      <c r="J285" s="189"/>
      <c r="K285" s="189"/>
      <c r="L285" s="189"/>
      <c r="M285" s="189"/>
      <c r="N285" s="189"/>
      <c r="O285" s="189"/>
    </row>
    <row r="286" spans="2:15" x14ac:dyDescent="0.2">
      <c r="B286" s="5" t="s">
        <v>235</v>
      </c>
      <c r="C286" s="2" t="s">
        <v>234</v>
      </c>
      <c r="G286" s="189"/>
      <c r="H286" s="189"/>
      <c r="I286" s="189"/>
      <c r="J286" s="189"/>
      <c r="K286" s="189"/>
      <c r="L286" s="189"/>
      <c r="M286" s="189"/>
      <c r="N286" s="189"/>
      <c r="O286" s="189"/>
    </row>
    <row r="287" spans="2:15" x14ac:dyDescent="0.2">
      <c r="B287" s="47" t="s">
        <v>19</v>
      </c>
      <c r="C287" s="29">
        <f>((C281 - C282)/(C280 - C282)*(C283 - C284)) + C284</f>
        <v>125.96981132075472</v>
      </c>
      <c r="G287" s="189"/>
      <c r="H287" s="189"/>
      <c r="I287" s="189"/>
      <c r="J287" s="189"/>
      <c r="K287" s="189"/>
      <c r="L287" s="189"/>
      <c r="M287" s="189"/>
      <c r="N287" s="189"/>
      <c r="O287" s="189"/>
    </row>
    <row r="288" spans="2:15" x14ac:dyDescent="0.2">
      <c r="G288" s="189"/>
      <c r="H288" s="189"/>
      <c r="I288" s="189"/>
      <c r="J288" s="189"/>
      <c r="K288" s="189"/>
      <c r="L288" s="189"/>
      <c r="M288" s="189"/>
      <c r="N288" s="189"/>
      <c r="O288" s="189"/>
    </row>
    <row r="289" spans="7:15" x14ac:dyDescent="0.2">
      <c r="G289" s="189"/>
      <c r="H289" s="189"/>
      <c r="I289" s="189"/>
      <c r="J289" s="189"/>
      <c r="K289" s="189"/>
      <c r="L289" s="189"/>
      <c r="M289" s="189"/>
      <c r="N289" s="189"/>
      <c r="O289" s="189"/>
    </row>
    <row r="290" spans="7:15" x14ac:dyDescent="0.2">
      <c r="G290" s="189"/>
      <c r="H290" s="189"/>
      <c r="I290" s="189"/>
      <c r="J290" s="189"/>
      <c r="K290" s="189"/>
      <c r="L290" s="189"/>
      <c r="M290" s="189"/>
      <c r="N290" s="189"/>
      <c r="O290" s="189"/>
    </row>
    <row r="291" spans="7:15" x14ac:dyDescent="0.2">
      <c r="G291" s="189"/>
      <c r="H291" s="189"/>
      <c r="I291" s="189"/>
      <c r="J291" s="189"/>
      <c r="K291" s="189"/>
      <c r="L291" s="189"/>
      <c r="M291" s="189"/>
      <c r="N291" s="189"/>
      <c r="O291" s="189"/>
    </row>
    <row r="292" spans="7:15" x14ac:dyDescent="0.2">
      <c r="G292" s="189"/>
      <c r="H292" s="189"/>
      <c r="I292" s="189"/>
      <c r="J292" s="189"/>
      <c r="K292" s="189"/>
      <c r="L292" s="189"/>
      <c r="M292" s="189"/>
      <c r="N292" s="189"/>
      <c r="O292" s="189"/>
    </row>
    <row r="293" spans="7:15" x14ac:dyDescent="0.2">
      <c r="G293" s="189"/>
      <c r="H293" s="189"/>
      <c r="I293" s="189"/>
      <c r="J293" s="189"/>
      <c r="K293" s="189"/>
      <c r="L293" s="189"/>
      <c r="M293" s="189"/>
      <c r="N293" s="189"/>
      <c r="O293" s="189"/>
    </row>
    <row r="294" spans="7:15" x14ac:dyDescent="0.2">
      <c r="G294" s="189"/>
      <c r="H294" s="189"/>
      <c r="I294" s="189"/>
      <c r="J294" s="189"/>
      <c r="K294" s="189"/>
      <c r="L294" s="189"/>
      <c r="M294" s="189"/>
      <c r="N294" s="189"/>
      <c r="O294" s="189"/>
    </row>
    <row r="295" spans="7:15" x14ac:dyDescent="0.2">
      <c r="G295" s="189"/>
      <c r="H295" s="189"/>
      <c r="I295" s="189"/>
      <c r="J295" s="189"/>
      <c r="K295" s="189"/>
      <c r="L295" s="189"/>
      <c r="M295" s="189"/>
      <c r="N295" s="189"/>
      <c r="O295" s="189"/>
    </row>
    <row r="296" spans="7:15" x14ac:dyDescent="0.2">
      <c r="G296" s="189"/>
      <c r="H296" s="189"/>
      <c r="I296" s="189"/>
      <c r="J296" s="189"/>
      <c r="K296" s="189"/>
      <c r="L296" s="189"/>
      <c r="M296" s="189"/>
      <c r="N296" s="189"/>
      <c r="O296" s="189"/>
    </row>
    <row r="297" spans="7:15" x14ac:dyDescent="0.2">
      <c r="G297" s="189"/>
      <c r="H297" s="189"/>
      <c r="I297" s="189"/>
      <c r="J297" s="189"/>
      <c r="K297" s="189"/>
      <c r="L297" s="189"/>
      <c r="M297" s="189"/>
      <c r="N297" s="189"/>
      <c r="O297" s="189"/>
    </row>
    <row r="298" spans="7:15" x14ac:dyDescent="0.2">
      <c r="G298" s="189"/>
      <c r="H298" s="189"/>
      <c r="I298" s="189"/>
      <c r="J298" s="189"/>
      <c r="K298" s="189"/>
      <c r="L298" s="189"/>
      <c r="M298" s="189"/>
      <c r="N298" s="189"/>
      <c r="O298" s="189"/>
    </row>
    <row r="299" spans="7:15" x14ac:dyDescent="0.2">
      <c r="G299" s="189"/>
      <c r="H299" s="189"/>
      <c r="I299" s="189"/>
      <c r="J299" s="189"/>
      <c r="K299" s="189"/>
      <c r="L299" s="189"/>
      <c r="M299" s="189"/>
      <c r="N299" s="189"/>
      <c r="O299" s="189"/>
    </row>
    <row r="300" spans="7:15" x14ac:dyDescent="0.2">
      <c r="G300" s="189"/>
      <c r="H300" s="189"/>
      <c r="I300" s="189"/>
      <c r="J300" s="189"/>
      <c r="K300" s="189"/>
      <c r="L300" s="189"/>
      <c r="M300" s="189"/>
      <c r="N300" s="189"/>
      <c r="O300" s="189"/>
    </row>
    <row r="301" spans="7:15" x14ac:dyDescent="0.2">
      <c r="G301" s="189"/>
      <c r="H301" s="189"/>
      <c r="I301" s="189"/>
      <c r="J301" s="189"/>
      <c r="K301" s="189"/>
      <c r="L301" s="189"/>
      <c r="M301" s="189"/>
      <c r="N301" s="189"/>
      <c r="O301" s="189"/>
    </row>
    <row r="302" spans="7:15" x14ac:dyDescent="0.2">
      <c r="G302" s="189"/>
      <c r="H302" s="189"/>
      <c r="I302" s="189"/>
      <c r="J302" s="189"/>
      <c r="K302" s="189"/>
      <c r="L302" s="189"/>
      <c r="M302" s="189"/>
      <c r="N302" s="189"/>
      <c r="O302" s="189"/>
    </row>
    <row r="303" spans="7:15" x14ac:dyDescent="0.2">
      <c r="G303" s="189"/>
      <c r="H303" s="189"/>
      <c r="I303" s="189"/>
      <c r="J303" s="189"/>
      <c r="K303" s="189"/>
      <c r="L303" s="189"/>
      <c r="M303" s="189"/>
      <c r="N303" s="189"/>
      <c r="O303" s="189"/>
    </row>
  </sheetData>
  <sheetProtection sheet="1" objects="1" scenarios="1" formatCells="0" selectLockedCells="1"/>
  <phoneticPr fontId="3" type="noConversion"/>
  <pageMargins left="0.75" right="0.75" top="1" bottom="1" header="0.5" footer="0.5"/>
  <pageSetup orientation="portrait" horizontalDpi="4294967295"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0"/>
  <sheetViews>
    <sheetView workbookViewId="0">
      <selection activeCell="P1" sqref="P1"/>
    </sheetView>
  </sheetViews>
  <sheetFormatPr defaultRowHeight="12.75" x14ac:dyDescent="0.2"/>
  <cols>
    <col min="2" max="2" width="9.42578125" bestFit="1" customWidth="1"/>
    <col min="3" max="3" width="13.28515625" bestFit="1" customWidth="1"/>
    <col min="4" max="4" width="11.28515625" customWidth="1"/>
    <col min="5" max="5" width="9.42578125" bestFit="1" customWidth="1"/>
    <col min="7" max="7" width="8.28515625" customWidth="1"/>
    <col min="8" max="8" width="10.140625" customWidth="1"/>
    <col min="10" max="10" width="18" customWidth="1"/>
  </cols>
  <sheetData>
    <row r="1" spans="1:18" ht="15.75" x14ac:dyDescent="0.25">
      <c r="A1" s="1" t="s">
        <v>1</v>
      </c>
      <c r="J1" s="189"/>
      <c r="K1" s="189"/>
      <c r="L1" s="189"/>
      <c r="M1" s="189"/>
      <c r="N1" s="189"/>
      <c r="O1" s="189"/>
      <c r="P1" s="189"/>
      <c r="Q1" s="189"/>
      <c r="R1" s="189"/>
    </row>
    <row r="2" spans="1:18" x14ac:dyDescent="0.2">
      <c r="B2" s="2"/>
      <c r="J2" s="189"/>
      <c r="K2" s="189"/>
      <c r="L2" s="189"/>
      <c r="M2" s="189"/>
      <c r="N2" s="189"/>
      <c r="O2" s="189"/>
      <c r="P2" s="189"/>
      <c r="Q2" s="189"/>
      <c r="R2" s="189"/>
    </row>
    <row r="3" spans="1:18" ht="15.75" x14ac:dyDescent="0.25">
      <c r="B3" s="1" t="s">
        <v>127</v>
      </c>
      <c r="J3" s="189"/>
      <c r="K3" s="189"/>
      <c r="L3" s="189"/>
      <c r="M3" s="189"/>
      <c r="N3" s="189"/>
      <c r="O3" s="189"/>
      <c r="P3" s="189"/>
      <c r="Q3" s="189"/>
      <c r="R3" s="189"/>
    </row>
    <row r="4" spans="1:18" x14ac:dyDescent="0.2">
      <c r="J4" s="189"/>
      <c r="K4" s="189"/>
      <c r="L4" s="189"/>
      <c r="M4" s="189"/>
      <c r="N4" s="189"/>
      <c r="O4" s="189"/>
      <c r="P4" s="189"/>
      <c r="Q4" s="189"/>
      <c r="R4" s="189"/>
    </row>
    <row r="5" spans="1:18" x14ac:dyDescent="0.2">
      <c r="J5" s="189"/>
      <c r="K5" s="189"/>
      <c r="L5" s="189"/>
      <c r="M5" s="189"/>
      <c r="N5" s="189"/>
      <c r="O5" s="189"/>
      <c r="P5" s="189"/>
      <c r="Q5" s="189"/>
      <c r="R5" s="189"/>
    </row>
    <row r="6" spans="1:18" x14ac:dyDescent="0.2">
      <c r="J6" s="189"/>
      <c r="K6" s="189"/>
      <c r="L6" s="189"/>
      <c r="M6" s="189"/>
      <c r="N6" s="189"/>
      <c r="O6" s="189"/>
      <c r="P6" s="189"/>
      <c r="Q6" s="189"/>
      <c r="R6" s="189"/>
    </row>
    <row r="7" spans="1:18" x14ac:dyDescent="0.2">
      <c r="J7" s="189"/>
      <c r="K7" s="189"/>
      <c r="L7" s="189"/>
      <c r="M7" s="189"/>
      <c r="N7" s="189"/>
      <c r="O7" s="189"/>
      <c r="P7" s="189"/>
      <c r="Q7" s="189"/>
      <c r="R7" s="189"/>
    </row>
    <row r="8" spans="1:18" x14ac:dyDescent="0.2">
      <c r="J8" s="189"/>
      <c r="K8" s="189"/>
      <c r="L8" s="189"/>
      <c r="M8" s="189"/>
      <c r="N8" s="189"/>
      <c r="O8" s="189"/>
      <c r="P8" s="189"/>
      <c r="Q8" s="189"/>
      <c r="R8" s="189"/>
    </row>
    <row r="9" spans="1:18" x14ac:dyDescent="0.2">
      <c r="J9" s="189"/>
      <c r="K9" s="189"/>
      <c r="L9" s="189"/>
      <c r="M9" s="189"/>
      <c r="N9" s="189"/>
      <c r="O9" s="189"/>
      <c r="P9" s="189"/>
      <c r="Q9" s="189"/>
      <c r="R9" s="189"/>
    </row>
    <row r="10" spans="1:18" x14ac:dyDescent="0.2">
      <c r="J10" s="189"/>
      <c r="K10" s="189"/>
      <c r="L10" s="189"/>
      <c r="M10" s="189"/>
      <c r="N10" s="189"/>
      <c r="O10" s="189"/>
      <c r="P10" s="189"/>
      <c r="Q10" s="189"/>
      <c r="R10" s="189"/>
    </row>
    <row r="11" spans="1:18" x14ac:dyDescent="0.2">
      <c r="J11" s="189"/>
      <c r="K11" s="189"/>
      <c r="L11" s="189"/>
      <c r="M11" s="189"/>
      <c r="N11" s="189"/>
      <c r="O11" s="189"/>
      <c r="P11" s="189"/>
      <c r="Q11" s="189"/>
      <c r="R11" s="189"/>
    </row>
    <row r="12" spans="1:18" x14ac:dyDescent="0.2">
      <c r="J12" s="189"/>
      <c r="K12" s="189"/>
      <c r="L12" s="189"/>
      <c r="M12" s="189"/>
      <c r="N12" s="189"/>
      <c r="O12" s="189"/>
      <c r="P12" s="189"/>
      <c r="Q12" s="189"/>
      <c r="R12" s="189"/>
    </row>
    <row r="13" spans="1:18" x14ac:dyDescent="0.2">
      <c r="J13" s="189"/>
      <c r="K13" s="189"/>
      <c r="L13" s="189"/>
      <c r="M13" s="189"/>
      <c r="N13" s="189"/>
      <c r="O13" s="189"/>
      <c r="P13" s="189"/>
      <c r="Q13" s="189"/>
      <c r="R13" s="189"/>
    </row>
    <row r="14" spans="1:18" x14ac:dyDescent="0.2">
      <c r="J14" s="189"/>
      <c r="K14" s="189"/>
      <c r="L14" s="189"/>
      <c r="M14" s="189"/>
      <c r="N14" s="189"/>
      <c r="O14" s="189"/>
      <c r="P14" s="189"/>
      <c r="Q14" s="189"/>
      <c r="R14" s="189"/>
    </row>
    <row r="15" spans="1:18" x14ac:dyDescent="0.2">
      <c r="J15" s="189"/>
      <c r="K15" s="189"/>
      <c r="L15" s="189"/>
      <c r="M15" s="189"/>
      <c r="N15" s="189"/>
      <c r="O15" s="189"/>
      <c r="P15" s="189"/>
      <c r="Q15" s="189"/>
      <c r="R15" s="189"/>
    </row>
    <row r="16" spans="1:18" x14ac:dyDescent="0.2">
      <c r="J16" s="189"/>
      <c r="K16" s="189"/>
      <c r="L16" s="189"/>
      <c r="M16" s="189"/>
      <c r="N16" s="189"/>
      <c r="O16" s="189"/>
      <c r="P16" s="189"/>
      <c r="Q16" s="189"/>
      <c r="R16" s="189"/>
    </row>
    <row r="17" spans="10:18" x14ac:dyDescent="0.2">
      <c r="J17" s="189"/>
      <c r="K17" s="189"/>
      <c r="L17" s="189"/>
      <c r="M17" s="189"/>
      <c r="N17" s="189"/>
      <c r="O17" s="189"/>
      <c r="P17" s="189"/>
      <c r="Q17" s="189"/>
      <c r="R17" s="189"/>
    </row>
    <row r="18" spans="10:18" x14ac:dyDescent="0.2">
      <c r="J18" s="189"/>
      <c r="K18" s="189"/>
      <c r="L18" s="189"/>
      <c r="M18" s="189"/>
      <c r="N18" s="189"/>
      <c r="O18" s="189"/>
      <c r="P18" s="189"/>
      <c r="Q18" s="189"/>
      <c r="R18" s="189"/>
    </row>
    <row r="19" spans="10:18" x14ac:dyDescent="0.2">
      <c r="J19" s="189"/>
      <c r="K19" s="189"/>
      <c r="L19" s="189"/>
      <c r="M19" s="189"/>
      <c r="N19" s="189"/>
      <c r="O19" s="189"/>
      <c r="P19" s="189"/>
      <c r="Q19" s="189"/>
      <c r="R19" s="189"/>
    </row>
    <row r="20" spans="10:18" x14ac:dyDescent="0.2">
      <c r="J20" s="189"/>
      <c r="K20" s="189"/>
      <c r="L20" s="189"/>
      <c r="M20" s="189"/>
      <c r="N20" s="189"/>
      <c r="O20" s="189"/>
      <c r="P20" s="189"/>
      <c r="Q20" s="189"/>
      <c r="R20" s="189"/>
    </row>
    <row r="21" spans="10:18" x14ac:dyDescent="0.2">
      <c r="J21" s="189"/>
      <c r="K21" s="189"/>
      <c r="L21" s="189"/>
      <c r="M21" s="189"/>
      <c r="N21" s="189"/>
      <c r="O21" s="189"/>
      <c r="P21" s="189"/>
      <c r="Q21" s="189"/>
      <c r="R21" s="189"/>
    </row>
    <row r="22" spans="10:18" x14ac:dyDescent="0.2">
      <c r="J22" s="189"/>
      <c r="K22" s="189"/>
      <c r="L22" s="189"/>
      <c r="M22" s="189"/>
      <c r="N22" s="189"/>
      <c r="O22" s="189"/>
      <c r="P22" s="189"/>
      <c r="Q22" s="189"/>
      <c r="R22" s="189"/>
    </row>
    <row r="23" spans="10:18" x14ac:dyDescent="0.2">
      <c r="J23" s="189"/>
      <c r="K23" s="189"/>
      <c r="L23" s="189"/>
      <c r="M23" s="189"/>
      <c r="N23" s="189"/>
      <c r="O23" s="189"/>
      <c r="P23" s="189"/>
      <c r="Q23" s="189"/>
      <c r="R23" s="189"/>
    </row>
    <row r="24" spans="10:18" x14ac:dyDescent="0.2">
      <c r="J24" s="189"/>
      <c r="K24" s="189"/>
      <c r="L24" s="189"/>
      <c r="M24" s="189"/>
      <c r="N24" s="189"/>
      <c r="O24" s="189"/>
      <c r="P24" s="189"/>
      <c r="Q24" s="189"/>
      <c r="R24" s="189"/>
    </row>
    <row r="25" spans="10:18" x14ac:dyDescent="0.2">
      <c r="J25" s="189"/>
      <c r="K25" s="189"/>
      <c r="L25" s="189"/>
      <c r="M25" s="189"/>
      <c r="N25" s="189"/>
      <c r="O25" s="189"/>
      <c r="P25" s="189"/>
      <c r="Q25" s="189"/>
      <c r="R25" s="189"/>
    </row>
    <row r="26" spans="10:18" x14ac:dyDescent="0.2">
      <c r="J26" s="189"/>
      <c r="K26" s="189"/>
      <c r="L26" s="189"/>
      <c r="M26" s="189"/>
      <c r="N26" s="189"/>
      <c r="O26" s="189"/>
      <c r="P26" s="189"/>
      <c r="Q26" s="189"/>
      <c r="R26" s="189"/>
    </row>
    <row r="27" spans="10:18" x14ac:dyDescent="0.2">
      <c r="J27" s="189"/>
      <c r="K27" s="189"/>
      <c r="L27" s="189"/>
      <c r="M27" s="189"/>
      <c r="N27" s="189"/>
      <c r="O27" s="189"/>
      <c r="P27" s="189"/>
      <c r="Q27" s="189"/>
      <c r="R27" s="189"/>
    </row>
    <row r="28" spans="10:18" x14ac:dyDescent="0.2">
      <c r="J28" s="189"/>
      <c r="K28" s="189"/>
      <c r="L28" s="189"/>
      <c r="M28" s="189"/>
      <c r="N28" s="189"/>
      <c r="O28" s="189"/>
      <c r="P28" s="189"/>
      <c r="Q28" s="189"/>
      <c r="R28" s="189"/>
    </row>
    <row r="29" spans="10:18" x14ac:dyDescent="0.2">
      <c r="J29" s="189"/>
      <c r="K29" s="189"/>
      <c r="L29" s="189"/>
      <c r="M29" s="189"/>
      <c r="N29" s="189"/>
      <c r="O29" s="189"/>
      <c r="P29" s="189"/>
      <c r="Q29" s="189"/>
      <c r="R29" s="189"/>
    </row>
    <row r="30" spans="10:18" x14ac:dyDescent="0.2">
      <c r="J30" s="189"/>
      <c r="K30" s="189"/>
      <c r="L30" s="189"/>
      <c r="M30" s="189"/>
      <c r="N30" s="189"/>
      <c r="O30" s="189"/>
      <c r="P30" s="189"/>
      <c r="Q30" s="189"/>
      <c r="R30" s="189"/>
    </row>
    <row r="31" spans="10:18" x14ac:dyDescent="0.2">
      <c r="J31" s="189"/>
      <c r="K31" s="189"/>
      <c r="L31" s="189"/>
      <c r="M31" s="189"/>
      <c r="N31" s="189"/>
      <c r="O31" s="189"/>
      <c r="P31" s="189"/>
      <c r="Q31" s="189"/>
      <c r="R31" s="189"/>
    </row>
    <row r="32" spans="10:18" x14ac:dyDescent="0.2">
      <c r="J32" s="189"/>
      <c r="K32" s="189"/>
      <c r="L32" s="189"/>
      <c r="M32" s="189"/>
      <c r="N32" s="189"/>
      <c r="O32" s="189"/>
      <c r="P32" s="189"/>
      <c r="Q32" s="189"/>
      <c r="R32" s="189"/>
    </row>
    <row r="33" spans="4:18" x14ac:dyDescent="0.2">
      <c r="J33" s="189"/>
      <c r="K33" s="189"/>
      <c r="L33" s="189"/>
      <c r="M33" s="189"/>
      <c r="N33" s="189"/>
      <c r="O33" s="189"/>
      <c r="P33" s="189"/>
      <c r="Q33" s="189"/>
      <c r="R33" s="189"/>
    </row>
    <row r="34" spans="4:18" x14ac:dyDescent="0.2">
      <c r="J34" s="189"/>
      <c r="K34" s="189"/>
      <c r="L34" s="189"/>
      <c r="M34" s="189"/>
      <c r="N34" s="189"/>
      <c r="O34" s="189"/>
      <c r="P34" s="189"/>
      <c r="Q34" s="189"/>
      <c r="R34" s="189"/>
    </row>
    <row r="35" spans="4:18" x14ac:dyDescent="0.2">
      <c r="J35" s="189"/>
      <c r="K35" s="189"/>
      <c r="L35" s="189"/>
      <c r="M35" s="189"/>
      <c r="N35" s="189"/>
      <c r="O35" s="189"/>
      <c r="P35" s="189"/>
      <c r="Q35" s="189"/>
      <c r="R35" s="189"/>
    </row>
    <row r="36" spans="4:18" x14ac:dyDescent="0.2">
      <c r="J36" s="189"/>
      <c r="K36" s="189"/>
      <c r="L36" s="189"/>
      <c r="M36" s="189"/>
      <c r="N36" s="189"/>
      <c r="O36" s="189"/>
      <c r="P36" s="189"/>
      <c r="Q36" s="189"/>
      <c r="R36" s="189"/>
    </row>
    <row r="37" spans="4:18" x14ac:dyDescent="0.2">
      <c r="J37" s="189"/>
      <c r="K37" s="189"/>
      <c r="L37" s="189"/>
      <c r="M37" s="189"/>
      <c r="N37" s="189"/>
      <c r="O37" s="189"/>
      <c r="P37" s="189"/>
      <c r="Q37" s="189"/>
      <c r="R37" s="189"/>
    </row>
    <row r="38" spans="4:18" x14ac:dyDescent="0.2">
      <c r="J38" s="189"/>
      <c r="K38" s="189"/>
      <c r="L38" s="189"/>
      <c r="M38" s="189"/>
      <c r="N38" s="189"/>
      <c r="O38" s="189"/>
      <c r="P38" s="189"/>
      <c r="Q38" s="189"/>
      <c r="R38" s="189"/>
    </row>
    <row r="39" spans="4:18" x14ac:dyDescent="0.2">
      <c r="J39" s="189"/>
      <c r="K39" s="189"/>
      <c r="L39" s="189"/>
      <c r="M39" s="189"/>
      <c r="N39" s="189"/>
      <c r="O39" s="189"/>
      <c r="P39" s="189"/>
      <c r="Q39" s="189"/>
      <c r="R39" s="189"/>
    </row>
    <row r="40" spans="4:18" x14ac:dyDescent="0.2">
      <c r="J40" s="189"/>
      <c r="K40" s="189"/>
      <c r="L40" s="189"/>
      <c r="M40" s="189"/>
      <c r="N40" s="189"/>
      <c r="O40" s="189"/>
      <c r="P40" s="189"/>
      <c r="Q40" s="189"/>
      <c r="R40" s="189"/>
    </row>
    <row r="41" spans="4:18" x14ac:dyDescent="0.2">
      <c r="J41" s="189"/>
      <c r="K41" s="189"/>
      <c r="L41" s="189"/>
      <c r="M41" s="189"/>
      <c r="N41" s="189"/>
      <c r="O41" s="189"/>
      <c r="P41" s="189"/>
      <c r="Q41" s="189"/>
      <c r="R41" s="189"/>
    </row>
    <row r="42" spans="4:18" x14ac:dyDescent="0.2">
      <c r="J42" s="189"/>
      <c r="K42" s="189"/>
      <c r="L42" s="189"/>
      <c r="M42" s="189"/>
      <c r="N42" s="189"/>
      <c r="O42" s="189"/>
      <c r="P42" s="189"/>
      <c r="Q42" s="189"/>
      <c r="R42" s="189"/>
    </row>
    <row r="43" spans="4:18" x14ac:dyDescent="0.2">
      <c r="J43" s="189"/>
      <c r="K43" s="189"/>
      <c r="L43" s="189"/>
      <c r="M43" s="189"/>
      <c r="N43" s="189"/>
      <c r="O43" s="189"/>
      <c r="P43" s="189"/>
      <c r="Q43" s="189"/>
      <c r="R43" s="189"/>
    </row>
    <row r="44" spans="4:18" x14ac:dyDescent="0.2">
      <c r="D44" s="9"/>
      <c r="H44" s="9"/>
      <c r="J44" s="189"/>
      <c r="K44" s="189"/>
      <c r="L44" s="189"/>
      <c r="M44" s="189"/>
      <c r="N44" s="189"/>
      <c r="O44" s="189"/>
      <c r="P44" s="189"/>
      <c r="Q44" s="189"/>
      <c r="R44" s="189"/>
    </row>
    <row r="45" spans="4:18" x14ac:dyDescent="0.2">
      <c r="D45" s="49"/>
      <c r="H45" s="49"/>
      <c r="J45" s="189"/>
      <c r="K45" s="189"/>
      <c r="L45" s="189"/>
      <c r="M45" s="189"/>
      <c r="N45" s="189"/>
      <c r="O45" s="189"/>
      <c r="P45" s="189"/>
      <c r="Q45" s="189"/>
      <c r="R45" s="189"/>
    </row>
    <row r="46" spans="4:18" x14ac:dyDescent="0.2">
      <c r="D46" s="49"/>
      <c r="H46" s="49"/>
      <c r="J46" s="189"/>
      <c r="K46" s="189"/>
      <c r="L46" s="189"/>
      <c r="M46" s="189"/>
      <c r="N46" s="189"/>
      <c r="O46" s="189"/>
      <c r="P46" s="189"/>
      <c r="Q46" s="189"/>
      <c r="R46" s="189"/>
    </row>
    <row r="47" spans="4:18" x14ac:dyDescent="0.2">
      <c r="D47" s="9"/>
      <c r="H47" s="9"/>
      <c r="J47" s="189"/>
      <c r="K47" s="189"/>
      <c r="L47" s="189"/>
      <c r="M47" s="189"/>
      <c r="N47" s="189"/>
      <c r="O47" s="189"/>
      <c r="P47" s="189"/>
      <c r="Q47" s="189"/>
      <c r="R47" s="189"/>
    </row>
    <row r="48" spans="4:18" x14ac:dyDescent="0.2">
      <c r="D48" s="16"/>
      <c r="H48" s="9"/>
      <c r="J48" s="189"/>
      <c r="K48" s="189"/>
      <c r="L48" s="189"/>
      <c r="M48" s="189"/>
      <c r="N48" s="189"/>
      <c r="O48" s="189"/>
      <c r="P48" s="189"/>
      <c r="Q48" s="189"/>
      <c r="R48" s="189"/>
    </row>
    <row r="49" spans="1:18" x14ac:dyDescent="0.2">
      <c r="D49" s="9"/>
      <c r="H49" s="9"/>
      <c r="J49" s="189"/>
      <c r="K49" s="189"/>
      <c r="L49" s="189"/>
      <c r="M49" s="189"/>
      <c r="N49" s="189"/>
      <c r="O49" s="189"/>
      <c r="P49" s="189"/>
      <c r="Q49" s="189"/>
      <c r="R49" s="189"/>
    </row>
    <row r="50" spans="1:18" x14ac:dyDescent="0.2">
      <c r="D50" s="9"/>
      <c r="H50" s="9"/>
      <c r="J50" s="189"/>
      <c r="K50" s="189"/>
      <c r="L50" s="189"/>
      <c r="M50" s="189"/>
      <c r="N50" s="189"/>
      <c r="O50" s="189"/>
      <c r="P50" s="189"/>
      <c r="Q50" s="189"/>
      <c r="R50" s="189"/>
    </row>
    <row r="51" spans="1:18" x14ac:dyDescent="0.2">
      <c r="D51" s="16"/>
      <c r="H51" s="9"/>
      <c r="J51" s="189"/>
      <c r="K51" s="189"/>
      <c r="L51" s="189"/>
      <c r="M51" s="189"/>
      <c r="N51" s="189"/>
      <c r="O51" s="189"/>
      <c r="P51" s="189"/>
      <c r="Q51" s="189"/>
      <c r="R51" s="189"/>
    </row>
    <row r="52" spans="1:18" x14ac:dyDescent="0.2">
      <c r="A52" t="s">
        <v>27</v>
      </c>
      <c r="D52" s="9"/>
      <c r="H52" s="9"/>
      <c r="J52" s="189"/>
      <c r="K52" s="189"/>
      <c r="L52" s="189"/>
      <c r="M52" s="189"/>
      <c r="N52" s="189"/>
      <c r="O52" s="189"/>
      <c r="P52" s="189"/>
      <c r="Q52" s="189"/>
      <c r="R52" s="189"/>
    </row>
    <row r="53" spans="1:18" x14ac:dyDescent="0.2">
      <c r="J53" s="189"/>
      <c r="K53" s="189"/>
      <c r="L53" s="189"/>
      <c r="M53" s="189"/>
      <c r="N53" s="189"/>
      <c r="O53" s="189"/>
      <c r="P53" s="189"/>
      <c r="Q53" s="189"/>
      <c r="R53" s="189"/>
    </row>
    <row r="54" spans="1:18" x14ac:dyDescent="0.2">
      <c r="J54" s="189"/>
      <c r="K54" s="189"/>
      <c r="L54" s="189"/>
      <c r="M54" s="189"/>
      <c r="N54" s="189"/>
      <c r="O54" s="189"/>
      <c r="P54" s="189"/>
      <c r="Q54" s="189"/>
      <c r="R54" s="189"/>
    </row>
    <row r="55" spans="1:18" x14ac:dyDescent="0.2">
      <c r="J55" s="189"/>
      <c r="K55" s="189"/>
      <c r="L55" s="189"/>
      <c r="M55" s="189"/>
      <c r="N55" s="189"/>
      <c r="O55" s="189"/>
      <c r="P55" s="189"/>
      <c r="Q55" s="189"/>
      <c r="R55" s="189"/>
    </row>
    <row r="56" spans="1:18" x14ac:dyDescent="0.2">
      <c r="J56" s="189"/>
      <c r="K56" s="189"/>
      <c r="L56" s="189"/>
      <c r="M56" s="189"/>
      <c r="N56" s="189"/>
      <c r="O56" s="189"/>
      <c r="P56" s="189"/>
      <c r="Q56" s="189"/>
      <c r="R56" s="189"/>
    </row>
    <row r="57" spans="1:18" x14ac:dyDescent="0.2">
      <c r="J57" s="189"/>
      <c r="K57" s="189"/>
      <c r="L57" s="189"/>
      <c r="M57" s="189"/>
      <c r="N57" s="189"/>
      <c r="O57" s="189"/>
      <c r="P57" s="189"/>
      <c r="Q57" s="189"/>
      <c r="R57" s="189"/>
    </row>
    <row r="58" spans="1:18" x14ac:dyDescent="0.2">
      <c r="J58" s="189"/>
      <c r="K58" s="189"/>
      <c r="L58" s="189"/>
      <c r="M58" s="189"/>
      <c r="N58" s="189"/>
      <c r="O58" s="189"/>
      <c r="P58" s="189"/>
      <c r="Q58" s="189"/>
      <c r="R58" s="189"/>
    </row>
    <row r="59" spans="1:18" x14ac:dyDescent="0.2">
      <c r="J59" s="189"/>
      <c r="K59" s="189"/>
      <c r="L59" s="189"/>
      <c r="M59" s="189"/>
      <c r="N59" s="189"/>
      <c r="O59" s="189"/>
      <c r="P59" s="189"/>
      <c r="Q59" s="189"/>
      <c r="R59" s="189"/>
    </row>
    <row r="60" spans="1:18" x14ac:dyDescent="0.2">
      <c r="J60" s="189"/>
      <c r="K60" s="189"/>
      <c r="L60" s="189"/>
      <c r="M60" s="189"/>
      <c r="N60" s="189"/>
      <c r="O60" s="189"/>
      <c r="P60" s="189"/>
      <c r="Q60" s="189"/>
      <c r="R60" s="189"/>
    </row>
    <row r="61" spans="1:18" x14ac:dyDescent="0.2">
      <c r="J61" s="189"/>
      <c r="K61" s="189"/>
      <c r="L61" s="189"/>
      <c r="M61" s="189"/>
      <c r="N61" s="189"/>
      <c r="O61" s="189"/>
      <c r="P61" s="189"/>
      <c r="Q61" s="189"/>
      <c r="R61" s="189"/>
    </row>
    <row r="62" spans="1:18" x14ac:dyDescent="0.2">
      <c r="J62" s="189"/>
      <c r="K62" s="189"/>
      <c r="L62" s="189"/>
      <c r="M62" s="189"/>
      <c r="N62" s="189"/>
      <c r="O62" s="189"/>
      <c r="P62" s="189"/>
      <c r="Q62" s="189"/>
      <c r="R62" s="189"/>
    </row>
    <row r="63" spans="1:18" x14ac:dyDescent="0.2">
      <c r="D63" s="9"/>
      <c r="H63" s="9"/>
      <c r="J63" s="189"/>
      <c r="K63" s="189"/>
      <c r="L63" s="189"/>
      <c r="M63" s="189"/>
      <c r="N63" s="189"/>
      <c r="O63" s="189"/>
      <c r="P63" s="189"/>
      <c r="Q63" s="189"/>
      <c r="R63" s="189"/>
    </row>
    <row r="64" spans="1:18" x14ac:dyDescent="0.2">
      <c r="J64" s="189"/>
      <c r="K64" s="189"/>
      <c r="L64" s="189"/>
      <c r="M64" s="189"/>
      <c r="N64" s="189"/>
      <c r="O64" s="189"/>
      <c r="P64" s="189"/>
      <c r="Q64" s="189"/>
      <c r="R64" s="189"/>
    </row>
    <row r="65" spans="10:18" x14ac:dyDescent="0.2">
      <c r="J65" s="189"/>
      <c r="K65" s="189"/>
      <c r="L65" s="189"/>
      <c r="M65" s="189"/>
      <c r="N65" s="189"/>
      <c r="O65" s="189"/>
      <c r="P65" s="189"/>
      <c r="Q65" s="189"/>
      <c r="R65" s="189"/>
    </row>
    <row r="66" spans="10:18" x14ac:dyDescent="0.2">
      <c r="J66" s="189"/>
      <c r="K66" s="189"/>
      <c r="L66" s="189"/>
      <c r="M66" s="189"/>
      <c r="N66" s="189"/>
      <c r="O66" s="189"/>
      <c r="P66" s="189"/>
      <c r="Q66" s="189"/>
      <c r="R66" s="189"/>
    </row>
    <row r="67" spans="10:18" x14ac:dyDescent="0.2">
      <c r="J67" s="189"/>
      <c r="K67" s="189"/>
      <c r="L67" s="189"/>
      <c r="M67" s="189"/>
      <c r="N67" s="189"/>
      <c r="O67" s="189"/>
      <c r="P67" s="189"/>
      <c r="Q67" s="189"/>
      <c r="R67" s="189"/>
    </row>
    <row r="68" spans="10:18" x14ac:dyDescent="0.2">
      <c r="J68" s="189"/>
      <c r="K68" s="189"/>
      <c r="L68" s="189"/>
      <c r="M68" s="189"/>
      <c r="N68" s="189"/>
      <c r="O68" s="189"/>
      <c r="P68" s="189"/>
      <c r="Q68" s="189"/>
      <c r="R68" s="189"/>
    </row>
    <row r="69" spans="10:18" x14ac:dyDescent="0.2">
      <c r="J69" s="189"/>
      <c r="K69" s="189"/>
      <c r="L69" s="189"/>
      <c r="M69" s="189"/>
      <c r="N69" s="189"/>
      <c r="O69" s="189"/>
      <c r="P69" s="189"/>
      <c r="Q69" s="189"/>
      <c r="R69" s="189"/>
    </row>
    <row r="70" spans="10:18" x14ac:dyDescent="0.2">
      <c r="J70" s="189"/>
      <c r="K70" s="189"/>
      <c r="L70" s="189"/>
      <c r="M70" s="189"/>
      <c r="N70" s="189"/>
      <c r="O70" s="189"/>
      <c r="P70" s="189"/>
      <c r="Q70" s="189"/>
      <c r="R70" s="189"/>
    </row>
    <row r="71" spans="10:18" x14ac:dyDescent="0.2">
      <c r="J71" s="189"/>
      <c r="K71" s="189"/>
      <c r="L71" s="189"/>
      <c r="M71" s="189"/>
      <c r="N71" s="189"/>
      <c r="O71" s="189"/>
      <c r="P71" s="189"/>
      <c r="Q71" s="189"/>
      <c r="R71" s="189"/>
    </row>
    <row r="72" spans="10:18" x14ac:dyDescent="0.2">
      <c r="J72" s="189"/>
      <c r="K72" s="189"/>
      <c r="L72" s="189"/>
      <c r="M72" s="189"/>
      <c r="N72" s="189"/>
      <c r="O72" s="189"/>
      <c r="P72" s="189"/>
      <c r="Q72" s="189"/>
      <c r="R72" s="189"/>
    </row>
    <row r="73" spans="10:18" x14ac:dyDescent="0.2">
      <c r="J73" s="189"/>
      <c r="K73" s="189"/>
      <c r="L73" s="189"/>
      <c r="M73" s="189"/>
      <c r="N73" s="189"/>
      <c r="O73" s="189"/>
      <c r="P73" s="189"/>
      <c r="Q73" s="189"/>
      <c r="R73" s="189"/>
    </row>
    <row r="74" spans="10:18" x14ac:dyDescent="0.2">
      <c r="J74" s="189"/>
      <c r="K74" s="189"/>
      <c r="L74" s="189"/>
      <c r="M74" s="189"/>
      <c r="N74" s="189"/>
      <c r="O74" s="189"/>
      <c r="P74" s="189"/>
      <c r="Q74" s="189"/>
      <c r="R74" s="189"/>
    </row>
    <row r="75" spans="10:18" x14ac:dyDescent="0.2">
      <c r="J75" s="189"/>
      <c r="K75" s="189"/>
      <c r="L75" s="189"/>
      <c r="M75" s="189"/>
      <c r="N75" s="189"/>
      <c r="O75" s="189"/>
      <c r="P75" s="189"/>
      <c r="Q75" s="189"/>
      <c r="R75" s="189"/>
    </row>
    <row r="76" spans="10:18" x14ac:dyDescent="0.2">
      <c r="J76" s="189"/>
      <c r="K76" s="189"/>
      <c r="L76" s="189"/>
      <c r="M76" s="189"/>
      <c r="N76" s="189"/>
      <c r="O76" s="189"/>
      <c r="P76" s="189"/>
      <c r="Q76" s="189"/>
      <c r="R76" s="189"/>
    </row>
    <row r="77" spans="10:18" x14ac:dyDescent="0.2">
      <c r="J77" s="189"/>
      <c r="K77" s="189"/>
      <c r="L77" s="189"/>
      <c r="M77" s="189"/>
      <c r="N77" s="189"/>
      <c r="O77" s="189"/>
      <c r="P77" s="189"/>
      <c r="Q77" s="189"/>
      <c r="R77" s="189"/>
    </row>
    <row r="78" spans="10:18" x14ac:dyDescent="0.2">
      <c r="J78" s="189"/>
      <c r="K78" s="189"/>
      <c r="L78" s="189"/>
      <c r="M78" s="189"/>
      <c r="N78" s="189"/>
      <c r="O78" s="189"/>
      <c r="P78" s="189"/>
      <c r="Q78" s="189"/>
      <c r="R78" s="189"/>
    </row>
    <row r="79" spans="10:18" x14ac:dyDescent="0.2">
      <c r="J79" s="189"/>
      <c r="K79" s="189"/>
      <c r="L79" s="189"/>
      <c r="M79" s="189"/>
      <c r="N79" s="189"/>
      <c r="O79" s="189"/>
      <c r="P79" s="189"/>
      <c r="Q79" s="189"/>
      <c r="R79" s="189"/>
    </row>
    <row r="80" spans="10:18" x14ac:dyDescent="0.2">
      <c r="J80" s="189"/>
      <c r="K80" s="189"/>
      <c r="L80" s="189"/>
      <c r="M80" s="189"/>
      <c r="N80" s="189"/>
      <c r="O80" s="189"/>
      <c r="P80" s="189"/>
      <c r="Q80" s="189"/>
      <c r="R80" s="189"/>
    </row>
    <row r="81" spans="1:18" x14ac:dyDescent="0.2">
      <c r="J81" s="189"/>
      <c r="K81" s="189"/>
      <c r="L81" s="189"/>
      <c r="M81" s="189"/>
      <c r="N81" s="189"/>
      <c r="O81" s="189"/>
      <c r="P81" s="189"/>
      <c r="Q81" s="189"/>
      <c r="R81" s="189"/>
    </row>
    <row r="82" spans="1:18" x14ac:dyDescent="0.2">
      <c r="J82" s="189"/>
      <c r="K82" s="189"/>
      <c r="L82" s="189"/>
      <c r="M82" s="189"/>
      <c r="N82" s="189"/>
      <c r="O82" s="189"/>
      <c r="P82" s="189"/>
      <c r="Q82" s="189"/>
      <c r="R82" s="189"/>
    </row>
    <row r="83" spans="1:18" x14ac:dyDescent="0.2">
      <c r="J83" s="189"/>
      <c r="K83" s="189"/>
      <c r="L83" s="189"/>
      <c r="M83" s="189"/>
      <c r="N83" s="189"/>
      <c r="O83" s="189"/>
      <c r="P83" s="189"/>
      <c r="Q83" s="189"/>
      <c r="R83" s="189"/>
    </row>
    <row r="84" spans="1:18" x14ac:dyDescent="0.2">
      <c r="A84" s="10" t="s">
        <v>284</v>
      </c>
      <c r="G84" s="15" t="s">
        <v>283</v>
      </c>
      <c r="J84" s="189"/>
      <c r="K84" s="189"/>
      <c r="L84" s="189"/>
      <c r="M84" s="189"/>
      <c r="N84" s="189"/>
      <c r="O84" s="189"/>
      <c r="P84" s="189"/>
      <c r="Q84" s="189"/>
      <c r="R84" s="189"/>
    </row>
    <row r="85" spans="1:18" ht="13.5" thickBot="1" x14ac:dyDescent="0.25">
      <c r="D85" s="4" t="s">
        <v>4</v>
      </c>
      <c r="G85" s="9"/>
      <c r="H85" s="4" t="s">
        <v>4</v>
      </c>
      <c r="J85" s="189"/>
      <c r="K85" s="189"/>
      <c r="L85" s="189"/>
      <c r="M85" s="189"/>
      <c r="N85" s="189"/>
      <c r="O85" s="189"/>
      <c r="P85" s="189"/>
      <c r="Q85" s="189"/>
      <c r="R85" s="189"/>
    </row>
    <row r="86" spans="1:18" ht="13.5" thickBot="1" x14ac:dyDescent="0.25">
      <c r="C86" s="9" t="s">
        <v>7</v>
      </c>
      <c r="D86" s="20">
        <v>165</v>
      </c>
      <c r="G86" s="9" t="s">
        <v>76</v>
      </c>
      <c r="H86" s="89">
        <v>2</v>
      </c>
      <c r="J86" s="189"/>
      <c r="K86" s="189"/>
      <c r="L86" s="189"/>
      <c r="M86" s="189"/>
      <c r="N86" s="189"/>
      <c r="O86" s="189"/>
      <c r="P86" s="189"/>
      <c r="Q86" s="189"/>
      <c r="R86" s="189"/>
    </row>
    <row r="87" spans="1:18" x14ac:dyDescent="0.2">
      <c r="C87" s="9" t="s">
        <v>128</v>
      </c>
      <c r="D87" s="22">
        <v>155</v>
      </c>
      <c r="G87" s="9"/>
      <c r="H87" s="4" t="s">
        <v>9</v>
      </c>
      <c r="J87" s="189"/>
      <c r="K87" s="189"/>
      <c r="L87" s="189"/>
      <c r="M87" s="189"/>
      <c r="N87" s="189"/>
      <c r="O87" s="189"/>
      <c r="P87" s="189"/>
      <c r="Q87" s="189"/>
      <c r="R87" s="189"/>
    </row>
    <row r="88" spans="1:18" ht="13.5" thickBot="1" x14ac:dyDescent="0.25">
      <c r="C88" s="9" t="s">
        <v>133</v>
      </c>
      <c r="D88" s="25">
        <v>5</v>
      </c>
      <c r="G88" s="9" t="s">
        <v>130</v>
      </c>
      <c r="H88" s="14" t="s">
        <v>129</v>
      </c>
      <c r="J88" s="189"/>
      <c r="K88" s="189"/>
      <c r="L88" s="189"/>
      <c r="M88" s="189"/>
      <c r="N88" s="189"/>
      <c r="O88" s="189"/>
      <c r="P88" s="189"/>
      <c r="Q88" s="189"/>
      <c r="R88" s="189"/>
    </row>
    <row r="89" spans="1:18" ht="13.5" thickBot="1" x14ac:dyDescent="0.25">
      <c r="D89" s="4" t="s">
        <v>9</v>
      </c>
      <c r="G89" s="5" t="s">
        <v>282</v>
      </c>
      <c r="H89" s="255">
        <f>1- NORMSDIST(H86)</f>
        <v>2.2750131948179209E-2</v>
      </c>
      <c r="J89" s="189"/>
      <c r="K89" s="189"/>
      <c r="L89" s="189"/>
      <c r="M89" s="189"/>
      <c r="N89" s="189"/>
      <c r="O89" s="189"/>
      <c r="P89" s="189"/>
      <c r="Q89" s="189"/>
      <c r="R89" s="189"/>
    </row>
    <row r="90" spans="1:18" ht="13.5" thickBot="1" x14ac:dyDescent="0.25">
      <c r="C90" s="5" t="s">
        <v>132</v>
      </c>
      <c r="D90" s="10" t="s">
        <v>131</v>
      </c>
      <c r="E90" s="2"/>
      <c r="G90" s="5" t="s">
        <v>281</v>
      </c>
      <c r="H90" s="255">
        <f>2*H89</f>
        <v>4.5500263896358417E-2</v>
      </c>
      <c r="J90" s="189"/>
      <c r="K90" s="189"/>
      <c r="L90" s="189"/>
      <c r="M90" s="189"/>
      <c r="N90" s="189"/>
      <c r="O90" s="189"/>
      <c r="P90" s="189"/>
      <c r="Q90" s="189"/>
      <c r="R90" s="189"/>
    </row>
    <row r="91" spans="1:18" ht="13.5" thickBot="1" x14ac:dyDescent="0.25">
      <c r="C91" s="47" t="s">
        <v>19</v>
      </c>
      <c r="D91" s="200">
        <f>( D86 - D87 ) / D88</f>
        <v>2</v>
      </c>
      <c r="E91" s="2"/>
      <c r="J91" s="189"/>
      <c r="K91" s="189"/>
      <c r="L91" s="189"/>
      <c r="M91" s="189"/>
      <c r="N91" s="189"/>
      <c r="O91" s="189"/>
      <c r="P91" s="189"/>
      <c r="Q91" s="189"/>
      <c r="R91" s="189"/>
    </row>
    <row r="92" spans="1:18" x14ac:dyDescent="0.2">
      <c r="J92" s="189"/>
      <c r="K92" s="189"/>
      <c r="L92" s="189"/>
      <c r="M92" s="189"/>
      <c r="N92" s="189"/>
      <c r="O92" s="189"/>
      <c r="P92" s="189"/>
      <c r="Q92" s="189"/>
      <c r="R92" s="189"/>
    </row>
    <row r="93" spans="1:18" x14ac:dyDescent="0.2">
      <c r="A93" s="40" t="s">
        <v>286</v>
      </c>
      <c r="B93" s="10"/>
      <c r="F93" s="10"/>
      <c r="G93" s="4" t="s">
        <v>285</v>
      </c>
      <c r="J93" s="189"/>
      <c r="K93" s="189"/>
      <c r="L93" s="189"/>
      <c r="M93" s="189"/>
      <c r="N93" s="189"/>
      <c r="O93" s="189"/>
      <c r="P93" s="189"/>
      <c r="Q93" s="189"/>
      <c r="R93" s="189"/>
    </row>
    <row r="94" spans="1:18" ht="13.5" thickBot="1" x14ac:dyDescent="0.25">
      <c r="D94" s="4" t="s">
        <v>4</v>
      </c>
      <c r="G94" s="9"/>
      <c r="H94" s="4" t="s">
        <v>4</v>
      </c>
      <c r="J94" s="189"/>
      <c r="K94" s="189"/>
      <c r="L94" s="189"/>
      <c r="M94" s="189"/>
      <c r="N94" s="189"/>
      <c r="O94" s="189"/>
      <c r="P94" s="189"/>
      <c r="Q94" s="189"/>
      <c r="R94" s="189"/>
    </row>
    <row r="95" spans="1:18" ht="13.5" thickBot="1" x14ac:dyDescent="0.25">
      <c r="C95" s="9" t="s">
        <v>7</v>
      </c>
      <c r="D95" s="224">
        <v>122</v>
      </c>
      <c r="G95" s="9" t="s">
        <v>76</v>
      </c>
      <c r="H95" s="13">
        <v>1.8</v>
      </c>
      <c r="J95" s="189"/>
      <c r="K95" s="189"/>
      <c r="L95" s="189"/>
      <c r="M95" s="189"/>
      <c r="N95" s="189"/>
      <c r="O95" s="189"/>
      <c r="P95" s="189"/>
      <c r="Q95" s="189"/>
      <c r="R95" s="189"/>
    </row>
    <row r="96" spans="1:18" x14ac:dyDescent="0.2">
      <c r="C96" s="9" t="s">
        <v>128</v>
      </c>
      <c r="D96" s="7">
        <v>120</v>
      </c>
      <c r="F96" t="s">
        <v>27</v>
      </c>
      <c r="G96" s="9"/>
      <c r="H96" s="4" t="s">
        <v>9</v>
      </c>
      <c r="J96" s="189"/>
      <c r="K96" s="189"/>
      <c r="L96" s="189"/>
      <c r="M96" s="189"/>
      <c r="N96" s="189"/>
      <c r="O96" s="189"/>
      <c r="P96" s="189"/>
      <c r="Q96" s="189"/>
      <c r="R96" s="189"/>
    </row>
    <row r="97" spans="3:18" ht="13.5" thickBot="1" x14ac:dyDescent="0.25">
      <c r="C97" s="9" t="s">
        <v>133</v>
      </c>
      <c r="D97" s="229">
        <v>4</v>
      </c>
      <c r="G97" s="9" t="s">
        <v>130</v>
      </c>
      <c r="H97" s="14" t="s">
        <v>129</v>
      </c>
      <c r="J97" s="189"/>
      <c r="K97" s="189"/>
      <c r="L97" s="189"/>
      <c r="M97" s="189"/>
      <c r="N97" s="189"/>
      <c r="O97" s="189"/>
      <c r="P97" s="189"/>
      <c r="Q97" s="189"/>
      <c r="R97" s="189"/>
    </row>
    <row r="98" spans="3:18" ht="13.5" thickBot="1" x14ac:dyDescent="0.25">
      <c r="D98" s="4" t="s">
        <v>9</v>
      </c>
      <c r="G98" s="5" t="s">
        <v>282</v>
      </c>
      <c r="H98" s="228">
        <f>1- NORMSDIST(H95)</f>
        <v>3.5930319112925768E-2</v>
      </c>
      <c r="J98" s="189"/>
      <c r="K98" s="189"/>
      <c r="L98" s="189"/>
      <c r="M98" s="189"/>
      <c r="N98" s="189"/>
      <c r="O98" s="189"/>
      <c r="P98" s="189"/>
      <c r="Q98" s="189"/>
      <c r="R98" s="189"/>
    </row>
    <row r="99" spans="3:18" ht="13.5" thickBot="1" x14ac:dyDescent="0.25">
      <c r="C99" s="5" t="s">
        <v>132</v>
      </c>
      <c r="D99" s="10" t="s">
        <v>131</v>
      </c>
      <c r="E99" s="2"/>
      <c r="G99" s="5" t="s">
        <v>281</v>
      </c>
      <c r="H99" s="228">
        <f>2*H98</f>
        <v>7.1860638225851536E-2</v>
      </c>
      <c r="J99" s="189"/>
      <c r="K99" s="189"/>
      <c r="L99" s="189"/>
      <c r="M99" s="189"/>
      <c r="N99" s="189"/>
      <c r="O99" s="189"/>
      <c r="P99" s="189"/>
      <c r="Q99" s="189"/>
      <c r="R99" s="189"/>
    </row>
    <row r="100" spans="3:18" ht="13.5" thickBot="1" x14ac:dyDescent="0.25">
      <c r="C100" s="47" t="s">
        <v>19</v>
      </c>
      <c r="D100" s="201">
        <f>( D95 - D96 ) / D97</f>
        <v>0.5</v>
      </c>
      <c r="E100" s="2"/>
      <c r="J100" s="189"/>
      <c r="K100" s="189"/>
      <c r="L100" s="189"/>
      <c r="M100" s="189"/>
      <c r="N100" s="189"/>
      <c r="O100" s="189"/>
      <c r="P100" s="189"/>
      <c r="Q100" s="189"/>
      <c r="R100" s="189"/>
    </row>
    <row r="101" spans="3:18" x14ac:dyDescent="0.2">
      <c r="J101" s="189"/>
      <c r="K101" s="189"/>
      <c r="L101" s="189"/>
      <c r="M101" s="189"/>
      <c r="N101" s="189"/>
      <c r="O101" s="189"/>
      <c r="P101" s="189"/>
      <c r="Q101" s="189"/>
      <c r="R101" s="189"/>
    </row>
    <row r="102" spans="3:18" x14ac:dyDescent="0.2">
      <c r="J102" s="189"/>
      <c r="K102" s="189"/>
      <c r="L102" s="189"/>
      <c r="M102" s="189"/>
      <c r="N102" s="189"/>
      <c r="O102" s="189"/>
      <c r="P102" s="189"/>
      <c r="Q102" s="189"/>
      <c r="R102" s="189"/>
    </row>
    <row r="103" spans="3:18" x14ac:dyDescent="0.2">
      <c r="J103" s="189"/>
      <c r="K103" s="189"/>
      <c r="L103" s="189"/>
      <c r="M103" s="189"/>
      <c r="N103" s="189"/>
      <c r="O103" s="189"/>
      <c r="P103" s="189"/>
      <c r="Q103" s="189"/>
      <c r="R103" s="189"/>
    </row>
    <row r="104" spans="3:18" x14ac:dyDescent="0.2">
      <c r="J104" s="189"/>
      <c r="K104" s="189"/>
      <c r="L104" s="189"/>
      <c r="M104" s="189"/>
      <c r="N104" s="189"/>
      <c r="O104" s="189"/>
      <c r="P104" s="189"/>
      <c r="Q104" s="189"/>
      <c r="R104" s="189"/>
    </row>
    <row r="105" spans="3:18" x14ac:dyDescent="0.2">
      <c r="J105" s="189"/>
      <c r="K105" s="189"/>
      <c r="L105" s="189"/>
      <c r="M105" s="189"/>
      <c r="N105" s="189"/>
      <c r="O105" s="189"/>
      <c r="P105" s="189"/>
      <c r="Q105" s="189"/>
      <c r="R105" s="189"/>
    </row>
    <row r="106" spans="3:18" x14ac:dyDescent="0.2">
      <c r="J106" s="189"/>
      <c r="K106" s="189"/>
      <c r="L106" s="189"/>
      <c r="M106" s="189"/>
      <c r="N106" s="189"/>
      <c r="O106" s="189"/>
      <c r="P106" s="189"/>
      <c r="Q106" s="189"/>
      <c r="R106" s="189"/>
    </row>
    <row r="107" spans="3:18" x14ac:dyDescent="0.2">
      <c r="J107" s="189"/>
      <c r="K107" s="189"/>
      <c r="L107" s="189"/>
      <c r="M107" s="189"/>
      <c r="N107" s="189"/>
      <c r="O107" s="189"/>
      <c r="P107" s="189"/>
      <c r="Q107" s="189"/>
      <c r="R107" s="189"/>
    </row>
    <row r="108" spans="3:18" x14ac:dyDescent="0.2">
      <c r="J108" s="189"/>
      <c r="K108" s="189"/>
      <c r="L108" s="189"/>
      <c r="M108" s="189"/>
      <c r="N108" s="189"/>
      <c r="O108" s="189"/>
      <c r="P108" s="189"/>
      <c r="Q108" s="189"/>
      <c r="R108" s="189"/>
    </row>
    <row r="109" spans="3:18" x14ac:dyDescent="0.2">
      <c r="J109" s="189"/>
      <c r="K109" s="189"/>
      <c r="L109" s="189"/>
      <c r="M109" s="189"/>
      <c r="N109" s="189"/>
      <c r="O109" s="189"/>
      <c r="P109" s="189"/>
      <c r="Q109" s="189"/>
      <c r="R109" s="189"/>
    </row>
    <row r="110" spans="3:18" x14ac:dyDescent="0.2">
      <c r="J110" s="189"/>
      <c r="K110" s="189"/>
      <c r="L110" s="189"/>
      <c r="M110" s="189"/>
      <c r="N110" s="189"/>
      <c r="O110" s="189"/>
      <c r="P110" s="189"/>
      <c r="Q110" s="189"/>
      <c r="R110" s="189"/>
    </row>
    <row r="111" spans="3:18" x14ac:dyDescent="0.2">
      <c r="J111" s="189"/>
      <c r="K111" s="189"/>
      <c r="L111" s="189"/>
      <c r="M111" s="189"/>
      <c r="N111" s="189"/>
      <c r="O111" s="189"/>
      <c r="P111" s="189"/>
      <c r="Q111" s="189"/>
      <c r="R111" s="189"/>
    </row>
    <row r="112" spans="3:18" x14ac:dyDescent="0.2">
      <c r="J112" s="189"/>
      <c r="K112" s="189"/>
      <c r="L112" s="189"/>
      <c r="M112" s="189"/>
      <c r="N112" s="189"/>
      <c r="O112" s="189"/>
      <c r="P112" s="189"/>
      <c r="Q112" s="189"/>
      <c r="R112" s="189"/>
    </row>
    <row r="113" spans="10:18" x14ac:dyDescent="0.2">
      <c r="J113" s="189"/>
      <c r="K113" s="189"/>
      <c r="L113" s="189"/>
      <c r="M113" s="189"/>
      <c r="N113" s="189"/>
      <c r="O113" s="189"/>
      <c r="P113" s="189"/>
      <c r="Q113" s="189"/>
      <c r="R113" s="189"/>
    </row>
    <row r="114" spans="10:18" x14ac:dyDescent="0.2">
      <c r="J114" s="189"/>
      <c r="K114" s="189"/>
      <c r="L114" s="189"/>
      <c r="M114" s="189"/>
      <c r="N114" s="189"/>
      <c r="O114" s="189"/>
      <c r="P114" s="189"/>
      <c r="Q114" s="189"/>
      <c r="R114" s="189"/>
    </row>
    <row r="115" spans="10:18" x14ac:dyDescent="0.2">
      <c r="J115" s="189"/>
      <c r="K115" s="189"/>
      <c r="L115" s="189"/>
      <c r="M115" s="189"/>
      <c r="N115" s="189"/>
      <c r="O115" s="189"/>
      <c r="P115" s="189"/>
      <c r="Q115" s="189"/>
      <c r="R115" s="189"/>
    </row>
    <row r="116" spans="10:18" x14ac:dyDescent="0.2">
      <c r="J116" s="189"/>
      <c r="K116" s="189"/>
      <c r="L116" s="189"/>
      <c r="M116" s="189"/>
      <c r="N116" s="189"/>
      <c r="O116" s="189"/>
      <c r="P116" s="189"/>
      <c r="Q116" s="189"/>
      <c r="R116" s="189"/>
    </row>
    <row r="117" spans="10:18" x14ac:dyDescent="0.2">
      <c r="J117" s="189"/>
      <c r="K117" s="189"/>
      <c r="L117" s="189"/>
      <c r="M117" s="189"/>
      <c r="N117" s="189"/>
      <c r="O117" s="189"/>
      <c r="P117" s="189"/>
      <c r="Q117" s="189"/>
      <c r="R117" s="189"/>
    </row>
    <row r="118" spans="10:18" x14ac:dyDescent="0.2">
      <c r="J118" s="189"/>
      <c r="K118" s="189"/>
      <c r="L118" s="189"/>
      <c r="M118" s="189"/>
      <c r="N118" s="189"/>
      <c r="O118" s="189"/>
      <c r="P118" s="189"/>
      <c r="Q118" s="189"/>
      <c r="R118" s="189"/>
    </row>
    <row r="119" spans="10:18" x14ac:dyDescent="0.2">
      <c r="J119" s="189"/>
      <c r="K119" s="189"/>
      <c r="L119" s="189"/>
      <c r="M119" s="189"/>
      <c r="N119" s="189"/>
      <c r="O119" s="189"/>
      <c r="P119" s="189"/>
      <c r="Q119" s="189"/>
      <c r="R119" s="189"/>
    </row>
    <row r="120" spans="10:18" x14ac:dyDescent="0.2">
      <c r="J120" s="189"/>
      <c r="K120" s="189"/>
      <c r="L120" s="189"/>
      <c r="M120" s="189"/>
      <c r="N120" s="189"/>
      <c r="O120" s="189"/>
      <c r="P120" s="189"/>
      <c r="Q120" s="189"/>
      <c r="R120" s="189"/>
    </row>
    <row r="121" spans="10:18" x14ac:dyDescent="0.2">
      <c r="J121" s="189"/>
      <c r="K121" s="189"/>
      <c r="L121" s="189"/>
      <c r="M121" s="189"/>
      <c r="N121" s="189"/>
      <c r="O121" s="189"/>
      <c r="P121" s="189"/>
      <c r="Q121" s="189"/>
      <c r="R121" s="189"/>
    </row>
    <row r="122" spans="10:18" x14ac:dyDescent="0.2">
      <c r="J122" s="189"/>
      <c r="K122" s="189"/>
      <c r="L122" s="189"/>
      <c r="M122" s="189"/>
      <c r="N122" s="189"/>
      <c r="O122" s="189"/>
      <c r="P122" s="189"/>
      <c r="Q122" s="189"/>
      <c r="R122" s="189"/>
    </row>
    <row r="123" spans="10:18" x14ac:dyDescent="0.2">
      <c r="J123" s="189"/>
      <c r="K123" s="189"/>
      <c r="L123" s="189"/>
      <c r="M123" s="189"/>
      <c r="N123" s="189"/>
      <c r="O123" s="189"/>
      <c r="P123" s="189"/>
      <c r="Q123" s="189"/>
      <c r="R123" s="189"/>
    </row>
    <row r="124" spans="10:18" x14ac:dyDescent="0.2">
      <c r="J124" s="189"/>
      <c r="K124" s="189"/>
      <c r="L124" s="189"/>
      <c r="M124" s="189"/>
      <c r="N124" s="189"/>
      <c r="O124" s="189"/>
      <c r="P124" s="189"/>
      <c r="Q124" s="189"/>
      <c r="R124" s="189"/>
    </row>
    <row r="125" spans="10:18" x14ac:dyDescent="0.2">
      <c r="J125" s="189"/>
      <c r="K125" s="189"/>
      <c r="L125" s="189"/>
      <c r="M125" s="189"/>
      <c r="N125" s="189"/>
      <c r="O125" s="189"/>
      <c r="P125" s="189"/>
      <c r="Q125" s="189"/>
      <c r="R125" s="189"/>
    </row>
    <row r="126" spans="10:18" x14ac:dyDescent="0.2">
      <c r="J126" s="189"/>
      <c r="K126" s="189"/>
      <c r="L126" s="189"/>
      <c r="M126" s="189"/>
      <c r="N126" s="189"/>
      <c r="O126" s="189"/>
      <c r="P126" s="189"/>
      <c r="Q126" s="189"/>
      <c r="R126" s="189"/>
    </row>
    <row r="127" spans="10:18" x14ac:dyDescent="0.2">
      <c r="J127" s="189"/>
      <c r="K127" s="189"/>
      <c r="L127" s="189"/>
      <c r="M127" s="189"/>
      <c r="N127" s="189"/>
      <c r="O127" s="189"/>
      <c r="P127" s="189"/>
      <c r="Q127" s="189"/>
      <c r="R127" s="189"/>
    </row>
    <row r="128" spans="10:18" x14ac:dyDescent="0.2">
      <c r="J128" s="189"/>
      <c r="K128" s="189"/>
      <c r="L128" s="189"/>
      <c r="M128" s="189"/>
      <c r="N128" s="189"/>
      <c r="O128" s="189"/>
      <c r="P128" s="189"/>
      <c r="Q128" s="189"/>
      <c r="R128" s="189"/>
    </row>
    <row r="129" spans="10:18" x14ac:dyDescent="0.2">
      <c r="J129" s="189"/>
      <c r="K129" s="189"/>
      <c r="L129" s="189"/>
      <c r="M129" s="189"/>
      <c r="N129" s="189"/>
      <c r="O129" s="189"/>
      <c r="P129" s="189"/>
      <c r="Q129" s="189"/>
      <c r="R129" s="189"/>
    </row>
    <row r="130" spans="10:18" x14ac:dyDescent="0.2">
      <c r="J130" s="189"/>
      <c r="K130" s="189"/>
      <c r="L130" s="189"/>
      <c r="M130" s="189"/>
      <c r="N130" s="189"/>
      <c r="O130" s="189"/>
      <c r="P130" s="189"/>
      <c r="Q130" s="189"/>
      <c r="R130" s="189"/>
    </row>
    <row r="131" spans="10:18" x14ac:dyDescent="0.2">
      <c r="J131" s="189"/>
      <c r="K131" s="189"/>
      <c r="L131" s="189"/>
      <c r="M131" s="189"/>
      <c r="N131" s="189"/>
      <c r="O131" s="189"/>
      <c r="P131" s="189"/>
      <c r="Q131" s="189"/>
      <c r="R131" s="189"/>
    </row>
    <row r="132" spans="10:18" x14ac:dyDescent="0.2">
      <c r="J132" s="189"/>
      <c r="K132" s="189"/>
      <c r="L132" s="189"/>
      <c r="M132" s="189"/>
      <c r="N132" s="189"/>
      <c r="O132" s="189"/>
      <c r="P132" s="189"/>
      <c r="Q132" s="189"/>
      <c r="R132" s="189"/>
    </row>
    <row r="133" spans="10:18" x14ac:dyDescent="0.2">
      <c r="J133" s="189"/>
      <c r="K133" s="189"/>
      <c r="L133" s="189"/>
      <c r="M133" s="189"/>
      <c r="N133" s="189"/>
      <c r="O133" s="189"/>
      <c r="P133" s="189"/>
      <c r="Q133" s="189"/>
      <c r="R133" s="189"/>
    </row>
    <row r="134" spans="10:18" x14ac:dyDescent="0.2">
      <c r="J134" s="189"/>
      <c r="K134" s="189"/>
      <c r="L134" s="189"/>
      <c r="M134" s="189"/>
      <c r="N134" s="189"/>
      <c r="O134" s="189"/>
      <c r="P134" s="189"/>
      <c r="Q134" s="189"/>
      <c r="R134" s="189"/>
    </row>
    <row r="135" spans="10:18" x14ac:dyDescent="0.2">
      <c r="J135" s="189"/>
      <c r="K135" s="189"/>
      <c r="L135" s="189"/>
      <c r="M135" s="189"/>
      <c r="N135" s="189"/>
      <c r="O135" s="189"/>
      <c r="P135" s="189"/>
      <c r="Q135" s="189"/>
      <c r="R135" s="189"/>
    </row>
    <row r="136" spans="10:18" x14ac:dyDescent="0.2">
      <c r="J136" s="189"/>
      <c r="K136" s="189"/>
      <c r="L136" s="189"/>
      <c r="M136" s="189"/>
      <c r="N136" s="189"/>
      <c r="O136" s="189"/>
      <c r="P136" s="189"/>
      <c r="Q136" s="189"/>
      <c r="R136" s="189"/>
    </row>
    <row r="137" spans="10:18" x14ac:dyDescent="0.2">
      <c r="J137" s="189"/>
      <c r="K137" s="189"/>
      <c r="L137" s="189"/>
      <c r="M137" s="189"/>
      <c r="N137" s="189"/>
      <c r="O137" s="189"/>
      <c r="P137" s="189"/>
      <c r="Q137" s="189"/>
      <c r="R137" s="189"/>
    </row>
    <row r="138" spans="10:18" x14ac:dyDescent="0.2">
      <c r="J138" s="189"/>
      <c r="K138" s="189"/>
      <c r="L138" s="189"/>
      <c r="M138" s="189"/>
      <c r="N138" s="189"/>
      <c r="O138" s="189"/>
      <c r="P138" s="189"/>
      <c r="Q138" s="189"/>
      <c r="R138" s="189"/>
    </row>
    <row r="139" spans="10:18" x14ac:dyDescent="0.2">
      <c r="J139" s="189"/>
      <c r="K139" s="189"/>
      <c r="L139" s="189"/>
      <c r="M139" s="189"/>
      <c r="N139" s="189"/>
      <c r="O139" s="189"/>
      <c r="P139" s="189"/>
      <c r="Q139" s="189"/>
      <c r="R139" s="189"/>
    </row>
    <row r="140" spans="10:18" x14ac:dyDescent="0.2">
      <c r="J140" s="189"/>
      <c r="K140" s="189"/>
      <c r="L140" s="189"/>
      <c r="M140" s="189"/>
      <c r="N140" s="189"/>
      <c r="O140" s="189"/>
      <c r="P140" s="189"/>
      <c r="Q140" s="189"/>
      <c r="R140" s="189"/>
    </row>
    <row r="141" spans="10:18" x14ac:dyDescent="0.2">
      <c r="J141" s="189"/>
      <c r="K141" s="189"/>
      <c r="L141" s="189"/>
      <c r="M141" s="189"/>
      <c r="N141" s="189"/>
      <c r="O141" s="189"/>
      <c r="P141" s="189"/>
      <c r="Q141" s="189"/>
      <c r="R141" s="189"/>
    </row>
    <row r="142" spans="10:18" x14ac:dyDescent="0.2">
      <c r="J142" s="189"/>
      <c r="K142" s="189"/>
      <c r="L142" s="189"/>
      <c r="M142" s="189"/>
      <c r="N142" s="189"/>
      <c r="O142" s="189"/>
      <c r="P142" s="189"/>
      <c r="Q142" s="189"/>
      <c r="R142" s="189"/>
    </row>
    <row r="143" spans="10:18" x14ac:dyDescent="0.2">
      <c r="J143" s="189"/>
      <c r="K143" s="189"/>
      <c r="L143" s="189"/>
      <c r="M143" s="189"/>
      <c r="N143" s="189"/>
      <c r="O143" s="189"/>
      <c r="P143" s="189"/>
      <c r="Q143" s="189"/>
      <c r="R143" s="189"/>
    </row>
    <row r="144" spans="10:18" x14ac:dyDescent="0.2">
      <c r="J144" s="189"/>
      <c r="K144" s="189"/>
      <c r="L144" s="189"/>
      <c r="M144" s="189"/>
      <c r="N144" s="189"/>
      <c r="O144" s="189"/>
      <c r="P144" s="189"/>
      <c r="Q144" s="189"/>
      <c r="R144" s="189"/>
    </row>
    <row r="145" spans="10:18" x14ac:dyDescent="0.2">
      <c r="J145" s="189"/>
      <c r="K145" s="189"/>
      <c r="L145" s="189"/>
      <c r="M145" s="189"/>
      <c r="N145" s="189"/>
      <c r="O145" s="189"/>
      <c r="P145" s="189"/>
      <c r="Q145" s="189"/>
      <c r="R145" s="189"/>
    </row>
    <row r="146" spans="10:18" x14ac:dyDescent="0.2">
      <c r="J146" s="189"/>
      <c r="K146" s="189"/>
      <c r="L146" s="189"/>
      <c r="M146" s="189"/>
      <c r="N146" s="189"/>
      <c r="O146" s="189"/>
      <c r="P146" s="189"/>
      <c r="Q146" s="189"/>
      <c r="R146" s="189"/>
    </row>
    <row r="147" spans="10:18" x14ac:dyDescent="0.2">
      <c r="J147" s="189"/>
      <c r="K147" s="189"/>
      <c r="L147" s="189"/>
      <c r="M147" s="189"/>
      <c r="N147" s="189"/>
      <c r="O147" s="189"/>
      <c r="P147" s="189"/>
      <c r="Q147" s="189"/>
      <c r="R147" s="189"/>
    </row>
    <row r="148" spans="10:18" x14ac:dyDescent="0.2">
      <c r="J148" s="189"/>
      <c r="K148" s="189"/>
      <c r="L148" s="189"/>
      <c r="M148" s="189"/>
      <c r="N148" s="189"/>
      <c r="O148" s="189"/>
      <c r="P148" s="189"/>
      <c r="Q148" s="189"/>
      <c r="R148" s="189"/>
    </row>
    <row r="149" spans="10:18" x14ac:dyDescent="0.2">
      <c r="J149" s="189"/>
      <c r="K149" s="189"/>
      <c r="L149" s="189"/>
      <c r="M149" s="189"/>
      <c r="N149" s="189"/>
      <c r="O149" s="189"/>
      <c r="P149" s="189"/>
      <c r="Q149" s="189"/>
      <c r="R149" s="189"/>
    </row>
    <row r="150" spans="10:18" x14ac:dyDescent="0.2">
      <c r="J150" s="189"/>
      <c r="K150" s="189"/>
      <c r="L150" s="189"/>
      <c r="M150" s="189"/>
      <c r="N150" s="189"/>
      <c r="O150" s="189"/>
      <c r="P150" s="189"/>
      <c r="Q150" s="189"/>
      <c r="R150" s="189"/>
    </row>
    <row r="151" spans="10:18" x14ac:dyDescent="0.2">
      <c r="J151" s="189"/>
      <c r="K151" s="189"/>
      <c r="L151" s="189"/>
      <c r="M151" s="189"/>
      <c r="N151" s="189"/>
      <c r="O151" s="189"/>
      <c r="P151" s="189"/>
      <c r="Q151" s="189"/>
      <c r="R151" s="189"/>
    </row>
    <row r="152" spans="10:18" x14ac:dyDescent="0.2">
      <c r="J152" s="189"/>
      <c r="K152" s="189"/>
      <c r="L152" s="189"/>
      <c r="M152" s="189"/>
      <c r="N152" s="189"/>
      <c r="O152" s="189"/>
      <c r="P152" s="189"/>
      <c r="Q152" s="189"/>
      <c r="R152" s="189"/>
    </row>
    <row r="153" spans="10:18" x14ac:dyDescent="0.2">
      <c r="J153" s="189"/>
      <c r="K153" s="189"/>
      <c r="L153" s="189"/>
      <c r="M153" s="189"/>
      <c r="N153" s="189"/>
      <c r="O153" s="189"/>
      <c r="P153" s="189"/>
      <c r="Q153" s="189"/>
      <c r="R153" s="189"/>
    </row>
    <row r="154" spans="10:18" x14ac:dyDescent="0.2">
      <c r="J154" s="189"/>
      <c r="K154" s="189"/>
      <c r="L154" s="189"/>
      <c r="M154" s="189"/>
      <c r="N154" s="189"/>
      <c r="O154" s="189"/>
      <c r="P154" s="189"/>
      <c r="Q154" s="189"/>
      <c r="R154" s="189"/>
    </row>
    <row r="157" spans="10:18" x14ac:dyDescent="0.2">
      <c r="J157" s="189"/>
      <c r="K157" s="189"/>
      <c r="L157" s="189"/>
      <c r="M157" s="189"/>
      <c r="N157" s="189"/>
      <c r="O157" s="189"/>
      <c r="P157" s="189"/>
      <c r="Q157" s="189"/>
      <c r="R157" s="189"/>
    </row>
    <row r="158" spans="10:18" x14ac:dyDescent="0.2">
      <c r="J158" s="189"/>
      <c r="K158" s="189"/>
      <c r="L158" s="189"/>
      <c r="M158" s="189"/>
      <c r="N158" s="189"/>
      <c r="O158" s="189"/>
      <c r="P158" s="189"/>
      <c r="Q158" s="189"/>
      <c r="R158" s="189"/>
    </row>
    <row r="159" spans="10:18" x14ac:dyDescent="0.2">
      <c r="J159" s="189"/>
      <c r="K159" s="189"/>
      <c r="L159" s="189"/>
      <c r="M159" s="189"/>
      <c r="N159" s="189"/>
      <c r="O159" s="189"/>
      <c r="P159" s="189"/>
      <c r="Q159" s="189"/>
      <c r="R159" s="189"/>
    </row>
    <row r="160" spans="10:18" x14ac:dyDescent="0.2">
      <c r="J160" s="189"/>
      <c r="K160" s="189"/>
      <c r="L160" s="189"/>
      <c r="M160" s="189"/>
      <c r="N160" s="189"/>
      <c r="O160" s="189"/>
      <c r="P160" s="189"/>
      <c r="Q160" s="189"/>
      <c r="R160" s="189"/>
    </row>
    <row r="161" spans="4:18" x14ac:dyDescent="0.2">
      <c r="J161" s="189"/>
      <c r="K161" s="189"/>
      <c r="L161" s="189"/>
      <c r="M161" s="189"/>
      <c r="N161" s="189"/>
      <c r="O161" s="189"/>
      <c r="P161" s="189"/>
      <c r="Q161" s="189"/>
      <c r="R161" s="189"/>
    </row>
    <row r="162" spans="4:18" x14ac:dyDescent="0.2">
      <c r="J162" s="189"/>
      <c r="K162" s="189"/>
      <c r="L162" s="189"/>
      <c r="M162" s="189"/>
      <c r="N162" s="189"/>
      <c r="O162" s="189"/>
      <c r="P162" s="189"/>
      <c r="Q162" s="189"/>
      <c r="R162" s="189"/>
    </row>
    <row r="163" spans="4:18" x14ac:dyDescent="0.2">
      <c r="J163" s="189"/>
      <c r="K163" s="189"/>
      <c r="L163" s="189"/>
      <c r="M163" s="189"/>
      <c r="N163" s="189"/>
      <c r="O163" s="189"/>
      <c r="P163" s="189"/>
      <c r="Q163" s="189"/>
      <c r="R163" s="189"/>
    </row>
    <row r="164" spans="4:18" x14ac:dyDescent="0.2">
      <c r="D164" s="19"/>
      <c r="J164" s="189"/>
      <c r="K164" s="189"/>
      <c r="L164" s="189"/>
      <c r="M164" s="189"/>
      <c r="N164" s="189"/>
      <c r="O164" s="189"/>
      <c r="P164" s="189"/>
      <c r="Q164" s="189"/>
      <c r="R164" s="189"/>
    </row>
    <row r="165" spans="4:18" x14ac:dyDescent="0.2">
      <c r="J165" s="189"/>
      <c r="K165" s="189"/>
      <c r="L165" s="189"/>
      <c r="M165" s="189"/>
      <c r="N165" s="189"/>
      <c r="O165" s="189"/>
      <c r="P165" s="189"/>
      <c r="Q165" s="189"/>
      <c r="R165" s="189"/>
    </row>
    <row r="166" spans="4:18" x14ac:dyDescent="0.2">
      <c r="J166" s="189"/>
      <c r="K166" s="189"/>
      <c r="L166" s="189"/>
      <c r="M166" s="189"/>
      <c r="N166" s="189"/>
      <c r="O166" s="189"/>
      <c r="P166" s="189"/>
      <c r="Q166" s="189"/>
      <c r="R166" s="189"/>
    </row>
    <row r="167" spans="4:18" x14ac:dyDescent="0.2">
      <c r="J167" s="189"/>
      <c r="K167" s="189"/>
      <c r="L167" s="189"/>
      <c r="M167" s="189"/>
      <c r="N167" s="189"/>
      <c r="O167" s="189"/>
      <c r="P167" s="189"/>
      <c r="Q167" s="189"/>
      <c r="R167" s="189"/>
    </row>
    <row r="168" spans="4:18" x14ac:dyDescent="0.2">
      <c r="J168" s="189"/>
      <c r="K168" s="189"/>
      <c r="L168" s="189"/>
      <c r="M168" s="189"/>
      <c r="N168" s="189"/>
      <c r="O168" s="189"/>
      <c r="P168" s="189"/>
      <c r="Q168" s="189"/>
      <c r="R168" s="189"/>
    </row>
    <row r="169" spans="4:18" x14ac:dyDescent="0.2">
      <c r="J169" s="189"/>
      <c r="K169" s="189"/>
      <c r="L169" s="189"/>
      <c r="M169" s="189"/>
      <c r="N169" s="189"/>
      <c r="O169" s="189"/>
      <c r="P169" s="189"/>
      <c r="Q169" s="189"/>
      <c r="R169" s="189"/>
    </row>
    <row r="170" spans="4:18" x14ac:dyDescent="0.2">
      <c r="J170" s="189"/>
      <c r="K170" s="189"/>
      <c r="L170" s="189"/>
      <c r="M170" s="189"/>
      <c r="N170" s="189"/>
      <c r="O170" s="189"/>
      <c r="P170" s="189"/>
      <c r="Q170" s="189"/>
      <c r="R170" s="189"/>
    </row>
    <row r="171" spans="4:18" x14ac:dyDescent="0.2">
      <c r="J171" s="189"/>
      <c r="K171" s="189"/>
      <c r="L171" s="189"/>
      <c r="M171" s="189"/>
      <c r="N171" s="189"/>
      <c r="O171" s="189"/>
      <c r="P171" s="189"/>
      <c r="Q171" s="189"/>
      <c r="R171" s="189"/>
    </row>
    <row r="172" spans="4:18" x14ac:dyDescent="0.2">
      <c r="J172" s="189"/>
      <c r="K172" s="189"/>
      <c r="L172" s="189"/>
      <c r="M172" s="189"/>
      <c r="N172" s="189"/>
      <c r="O172" s="189"/>
      <c r="P172" s="189"/>
      <c r="Q172" s="189"/>
      <c r="R172" s="189"/>
    </row>
    <row r="173" spans="4:18" x14ac:dyDescent="0.2">
      <c r="J173" s="189"/>
      <c r="K173" s="189"/>
      <c r="L173" s="189"/>
      <c r="M173" s="189"/>
      <c r="N173" s="189"/>
      <c r="O173" s="189"/>
      <c r="P173" s="189"/>
      <c r="Q173" s="189"/>
      <c r="R173" s="189"/>
    </row>
    <row r="174" spans="4:18" x14ac:dyDescent="0.2">
      <c r="J174" s="189"/>
      <c r="K174" s="189"/>
      <c r="L174" s="189"/>
      <c r="M174" s="189"/>
      <c r="N174" s="189"/>
      <c r="O174" s="189"/>
      <c r="P174" s="189"/>
      <c r="Q174" s="189"/>
      <c r="R174" s="189"/>
    </row>
    <row r="175" spans="4:18" x14ac:dyDescent="0.2">
      <c r="J175" s="189"/>
      <c r="K175" s="189"/>
      <c r="L175" s="189"/>
      <c r="M175" s="189"/>
      <c r="N175" s="189"/>
      <c r="O175" s="189"/>
      <c r="P175" s="189"/>
      <c r="Q175" s="189"/>
      <c r="R175" s="189"/>
    </row>
    <row r="176" spans="4:18" x14ac:dyDescent="0.2">
      <c r="J176" s="189"/>
      <c r="K176" s="189"/>
      <c r="L176" s="189"/>
      <c r="M176" s="189"/>
      <c r="N176" s="189"/>
      <c r="O176" s="189"/>
      <c r="P176" s="189"/>
      <c r="Q176" s="189"/>
      <c r="R176" s="189"/>
    </row>
    <row r="177" spans="1:18" x14ac:dyDescent="0.2">
      <c r="J177" s="189"/>
      <c r="K177" s="189"/>
      <c r="L177" s="189"/>
      <c r="M177" s="189"/>
      <c r="N177" s="189"/>
      <c r="O177" s="189"/>
      <c r="P177" s="189"/>
      <c r="Q177" s="189"/>
      <c r="R177" s="189"/>
    </row>
    <row r="178" spans="1:18" x14ac:dyDescent="0.2">
      <c r="J178" s="189"/>
      <c r="K178" s="189"/>
      <c r="L178" s="189"/>
      <c r="M178" s="189"/>
      <c r="N178" s="189"/>
      <c r="O178" s="189"/>
      <c r="P178" s="189"/>
      <c r="Q178" s="189"/>
      <c r="R178" s="189"/>
    </row>
    <row r="179" spans="1:18" x14ac:dyDescent="0.2">
      <c r="J179" s="189"/>
      <c r="K179" s="189"/>
      <c r="L179" s="189"/>
      <c r="M179" s="189"/>
      <c r="N179" s="189"/>
      <c r="O179" s="189"/>
      <c r="P179" s="189"/>
      <c r="Q179" s="189"/>
      <c r="R179" s="189"/>
    </row>
    <row r="180" spans="1:18" x14ac:dyDescent="0.2">
      <c r="J180" s="189"/>
      <c r="K180" s="189"/>
      <c r="L180" s="189"/>
      <c r="M180" s="189"/>
      <c r="N180" s="189"/>
      <c r="O180" s="189"/>
      <c r="P180" s="189"/>
      <c r="Q180" s="189"/>
      <c r="R180" s="189"/>
    </row>
    <row r="181" spans="1:18" x14ac:dyDescent="0.2">
      <c r="J181" s="189"/>
      <c r="K181" s="189"/>
      <c r="L181" s="189"/>
      <c r="M181" s="189"/>
      <c r="N181" s="189"/>
      <c r="O181" s="189"/>
      <c r="P181" s="189"/>
      <c r="Q181" s="189"/>
      <c r="R181" s="189"/>
    </row>
    <row r="182" spans="1:18" x14ac:dyDescent="0.2">
      <c r="J182" s="189"/>
      <c r="K182" s="189"/>
      <c r="L182" s="189"/>
      <c r="M182" s="189"/>
      <c r="N182" s="189"/>
      <c r="O182" s="189"/>
      <c r="P182" s="189"/>
      <c r="Q182" s="189"/>
      <c r="R182" s="189"/>
    </row>
    <row r="183" spans="1:18" x14ac:dyDescent="0.2">
      <c r="J183" s="189"/>
      <c r="K183" s="189"/>
      <c r="L183" s="189"/>
      <c r="M183" s="189"/>
      <c r="N183" s="189"/>
      <c r="O183" s="189"/>
      <c r="P183" s="189"/>
      <c r="Q183" s="189"/>
      <c r="R183" s="189"/>
    </row>
    <row r="184" spans="1:18" x14ac:dyDescent="0.2">
      <c r="A184" s="14" t="s">
        <v>218</v>
      </c>
      <c r="J184" s="189"/>
      <c r="K184" s="189"/>
      <c r="L184" s="189"/>
      <c r="M184" s="189"/>
      <c r="N184" s="189"/>
      <c r="O184" s="189"/>
      <c r="P184" s="189"/>
      <c r="Q184" s="189"/>
      <c r="R184" s="189"/>
    </row>
    <row r="185" spans="1:18" x14ac:dyDescent="0.2">
      <c r="J185" s="189"/>
      <c r="K185" s="189"/>
      <c r="L185" s="189"/>
      <c r="M185" s="189"/>
      <c r="N185" s="189"/>
      <c r="O185" s="189"/>
      <c r="P185" s="189"/>
      <c r="Q185" s="189"/>
      <c r="R185" s="189"/>
    </row>
    <row r="186" spans="1:18" x14ac:dyDescent="0.2">
      <c r="J186" s="189"/>
      <c r="K186" s="189"/>
      <c r="L186" s="189"/>
      <c r="M186" s="189"/>
      <c r="N186" s="189"/>
      <c r="O186" s="189"/>
      <c r="P186" s="189"/>
      <c r="Q186" s="189"/>
      <c r="R186" s="189"/>
    </row>
    <row r="187" spans="1:18" x14ac:dyDescent="0.2">
      <c r="J187" s="189"/>
      <c r="K187" s="189"/>
      <c r="L187" s="189"/>
      <c r="M187" s="189"/>
      <c r="N187" s="189"/>
      <c r="O187" s="189"/>
      <c r="P187" s="189"/>
      <c r="Q187" s="189"/>
      <c r="R187" s="189"/>
    </row>
    <row r="188" spans="1:18" x14ac:dyDescent="0.2">
      <c r="J188" s="189"/>
      <c r="K188" s="189"/>
      <c r="L188" s="189"/>
      <c r="M188" s="189"/>
      <c r="N188" s="189"/>
      <c r="O188" s="189"/>
      <c r="P188" s="189"/>
      <c r="Q188" s="189"/>
      <c r="R188" s="189"/>
    </row>
    <row r="189" spans="1:18" x14ac:dyDescent="0.2">
      <c r="J189" s="189"/>
      <c r="K189" s="189"/>
      <c r="L189" s="189"/>
      <c r="M189" s="189"/>
      <c r="N189" s="189"/>
      <c r="O189" s="189"/>
      <c r="P189" s="189"/>
      <c r="Q189" s="189"/>
      <c r="R189" s="189"/>
    </row>
    <row r="190" spans="1:18" x14ac:dyDescent="0.2">
      <c r="J190" s="189"/>
      <c r="K190" s="189"/>
      <c r="L190" s="189"/>
      <c r="M190" s="189"/>
      <c r="N190" s="189"/>
      <c r="O190" s="189"/>
      <c r="P190" s="189"/>
      <c r="Q190" s="189"/>
      <c r="R190" s="189"/>
    </row>
    <row r="191" spans="1:18" x14ac:dyDescent="0.2">
      <c r="J191" s="189"/>
      <c r="K191" s="189"/>
      <c r="L191" s="189"/>
      <c r="M191" s="189"/>
      <c r="N191" s="189"/>
      <c r="O191" s="189"/>
      <c r="P191" s="189"/>
      <c r="Q191" s="189"/>
      <c r="R191" s="189"/>
    </row>
    <row r="192" spans="1:18" x14ac:dyDescent="0.2">
      <c r="J192" s="189"/>
      <c r="K192" s="189"/>
      <c r="L192" s="189"/>
      <c r="M192" s="189"/>
      <c r="N192" s="189"/>
      <c r="O192" s="189"/>
      <c r="P192" s="189"/>
      <c r="Q192" s="189"/>
      <c r="R192" s="189"/>
    </row>
    <row r="193" spans="10:18" x14ac:dyDescent="0.2">
      <c r="J193" s="189"/>
      <c r="K193" s="189"/>
      <c r="L193" s="189"/>
      <c r="M193" s="189"/>
      <c r="N193" s="189"/>
      <c r="O193" s="189"/>
      <c r="P193" s="189"/>
      <c r="Q193" s="189"/>
      <c r="R193" s="189"/>
    </row>
    <row r="194" spans="10:18" x14ac:dyDescent="0.2">
      <c r="J194" s="189"/>
      <c r="K194" s="189"/>
      <c r="L194" s="189"/>
      <c r="M194" s="189"/>
      <c r="N194" s="189"/>
      <c r="O194" s="189"/>
      <c r="P194" s="189"/>
      <c r="Q194" s="189"/>
      <c r="R194" s="189"/>
    </row>
    <row r="195" spans="10:18" x14ac:dyDescent="0.2">
      <c r="J195" s="189"/>
      <c r="K195" s="189"/>
      <c r="L195" s="189"/>
      <c r="M195" s="189"/>
      <c r="N195" s="189"/>
      <c r="O195" s="189"/>
      <c r="P195" s="189"/>
      <c r="Q195" s="189"/>
      <c r="R195" s="189"/>
    </row>
    <row r="196" spans="10:18" x14ac:dyDescent="0.2">
      <c r="J196" s="189"/>
      <c r="K196" s="189"/>
      <c r="L196" s="189"/>
      <c r="M196" s="189"/>
      <c r="N196" s="189"/>
      <c r="O196" s="189"/>
      <c r="P196" s="189"/>
      <c r="Q196" s="189"/>
      <c r="R196" s="189"/>
    </row>
    <row r="197" spans="10:18" x14ac:dyDescent="0.2">
      <c r="J197" s="189"/>
      <c r="K197" s="189"/>
      <c r="L197" s="189"/>
      <c r="M197" s="189"/>
      <c r="N197" s="189"/>
      <c r="O197" s="189"/>
      <c r="P197" s="189"/>
      <c r="Q197" s="189"/>
      <c r="R197" s="189"/>
    </row>
    <row r="198" spans="10:18" x14ac:dyDescent="0.2">
      <c r="J198" s="189"/>
      <c r="K198" s="189"/>
      <c r="L198" s="189"/>
      <c r="M198" s="189"/>
      <c r="N198" s="189"/>
      <c r="O198" s="189"/>
      <c r="P198" s="189"/>
      <c r="Q198" s="189"/>
      <c r="R198" s="189"/>
    </row>
    <row r="199" spans="10:18" x14ac:dyDescent="0.2">
      <c r="J199" s="189"/>
      <c r="K199" s="189"/>
      <c r="L199" s="189"/>
      <c r="M199" s="189"/>
      <c r="N199" s="189"/>
      <c r="O199" s="189"/>
      <c r="P199" s="189"/>
      <c r="Q199" s="189"/>
      <c r="R199" s="189"/>
    </row>
    <row r="200" spans="10:18" x14ac:dyDescent="0.2">
      <c r="J200" s="189"/>
      <c r="K200" s="189"/>
      <c r="L200" s="189"/>
      <c r="M200" s="189"/>
      <c r="N200" s="189"/>
      <c r="O200" s="189"/>
      <c r="P200" s="189"/>
      <c r="Q200" s="189"/>
      <c r="R200" s="189"/>
    </row>
    <row r="201" spans="10:18" x14ac:dyDescent="0.2">
      <c r="J201" s="189"/>
      <c r="K201" s="189"/>
      <c r="L201" s="189"/>
      <c r="M201" s="189"/>
      <c r="N201" s="189"/>
      <c r="O201" s="189"/>
      <c r="P201" s="189"/>
      <c r="Q201" s="189"/>
      <c r="R201" s="189"/>
    </row>
    <row r="202" spans="10:18" x14ac:dyDescent="0.2">
      <c r="J202" s="189"/>
      <c r="K202" s="189"/>
      <c r="L202" s="189"/>
      <c r="M202" s="189"/>
      <c r="N202" s="189"/>
      <c r="O202" s="189"/>
      <c r="P202" s="189"/>
      <c r="Q202" s="189"/>
      <c r="R202" s="189"/>
    </row>
    <row r="203" spans="10:18" x14ac:dyDescent="0.2">
      <c r="J203" s="189"/>
      <c r="K203" s="189"/>
      <c r="L203" s="189"/>
      <c r="M203" s="189"/>
      <c r="N203" s="189"/>
      <c r="O203" s="189"/>
      <c r="P203" s="189"/>
      <c r="Q203" s="189"/>
      <c r="R203" s="189"/>
    </row>
    <row r="204" spans="10:18" x14ac:dyDescent="0.2">
      <c r="J204" s="189"/>
      <c r="K204" s="189"/>
      <c r="L204" s="189"/>
      <c r="M204" s="189"/>
      <c r="N204" s="189"/>
      <c r="O204" s="189"/>
      <c r="P204" s="189"/>
      <c r="Q204" s="189"/>
      <c r="R204" s="189"/>
    </row>
    <row r="205" spans="10:18" x14ac:dyDescent="0.2">
      <c r="J205" s="189"/>
      <c r="K205" s="189"/>
      <c r="L205" s="189"/>
      <c r="M205" s="189"/>
      <c r="N205" s="189"/>
      <c r="O205" s="189"/>
      <c r="P205" s="189"/>
      <c r="Q205" s="189"/>
      <c r="R205" s="189"/>
    </row>
    <row r="206" spans="10:18" x14ac:dyDescent="0.2">
      <c r="J206" s="189"/>
      <c r="K206" s="189"/>
      <c r="L206" s="189"/>
      <c r="M206" s="189"/>
      <c r="N206" s="189"/>
      <c r="O206" s="189"/>
      <c r="P206" s="189"/>
      <c r="Q206" s="189"/>
      <c r="R206" s="189"/>
    </row>
    <row r="207" spans="10:18" x14ac:dyDescent="0.2">
      <c r="J207" s="189"/>
      <c r="K207" s="189"/>
      <c r="L207" s="189"/>
      <c r="M207" s="189"/>
      <c r="N207" s="189"/>
      <c r="O207" s="189"/>
      <c r="P207" s="189"/>
      <c r="Q207" s="189"/>
      <c r="R207" s="189"/>
    </row>
    <row r="208" spans="10:18" x14ac:dyDescent="0.2">
      <c r="J208" s="310"/>
      <c r="K208" s="310"/>
      <c r="L208" s="310"/>
      <c r="M208" s="310"/>
      <c r="N208" s="310"/>
      <c r="O208" s="310"/>
      <c r="P208" s="310"/>
      <c r="Q208" s="310"/>
      <c r="R208" s="310"/>
    </row>
    <row r="209" spans="2:18" x14ac:dyDescent="0.2">
      <c r="J209" s="310"/>
      <c r="K209" s="310"/>
      <c r="L209" s="310"/>
      <c r="M209" s="310"/>
      <c r="N209" s="310"/>
      <c r="O209" s="310"/>
      <c r="P209" s="310"/>
      <c r="Q209" s="310"/>
      <c r="R209" s="310"/>
    </row>
    <row r="210" spans="2:18" x14ac:dyDescent="0.2">
      <c r="J210" s="310"/>
      <c r="K210" s="310"/>
      <c r="L210" s="310"/>
      <c r="M210" s="310"/>
      <c r="N210" s="310"/>
      <c r="O210" s="310"/>
      <c r="P210" s="310"/>
      <c r="Q210" s="310"/>
      <c r="R210" s="310"/>
    </row>
    <row r="211" spans="2:18" x14ac:dyDescent="0.2">
      <c r="J211" s="310"/>
      <c r="K211" s="310"/>
      <c r="L211" s="310"/>
      <c r="M211" s="310"/>
      <c r="N211" s="310"/>
      <c r="O211" s="310"/>
      <c r="P211" s="310"/>
      <c r="Q211" s="310"/>
      <c r="R211" s="310"/>
    </row>
    <row r="212" spans="2:18" x14ac:dyDescent="0.2">
      <c r="J212" s="310"/>
      <c r="K212" s="310"/>
      <c r="L212" s="310"/>
      <c r="M212" s="310"/>
      <c r="N212" s="310"/>
      <c r="O212" s="310"/>
      <c r="P212" s="310"/>
      <c r="Q212" s="310"/>
      <c r="R212" s="310"/>
    </row>
    <row r="213" spans="2:18" ht="13.5" thickBot="1" x14ac:dyDescent="0.25">
      <c r="J213" s="310"/>
      <c r="K213" s="310"/>
      <c r="L213" s="310"/>
      <c r="M213" s="310"/>
      <c r="N213" s="310"/>
      <c r="O213" s="310"/>
      <c r="P213" s="310"/>
      <c r="Q213" s="310"/>
      <c r="R213" s="310"/>
    </row>
    <row r="214" spans="2:18" ht="13.5" thickBot="1" x14ac:dyDescent="0.25">
      <c r="C214" s="9" t="s">
        <v>218</v>
      </c>
      <c r="D214" s="256"/>
      <c r="J214" s="310"/>
      <c r="K214" s="310"/>
      <c r="L214" s="312" t="s">
        <v>218</v>
      </c>
      <c r="M214" s="313"/>
      <c r="N214" s="310"/>
      <c r="O214" s="310"/>
      <c r="P214" s="310"/>
      <c r="Q214" s="310"/>
      <c r="R214" s="310"/>
    </row>
    <row r="215" spans="2:18" x14ac:dyDescent="0.2">
      <c r="J215" s="310"/>
      <c r="K215" s="310"/>
      <c r="L215" s="310"/>
      <c r="M215" s="310"/>
      <c r="N215" s="310"/>
      <c r="O215" s="310"/>
      <c r="P215" s="310"/>
      <c r="Q215" s="310"/>
      <c r="R215" s="310"/>
    </row>
    <row r="216" spans="2:18" x14ac:dyDescent="0.2">
      <c r="J216" s="310"/>
      <c r="K216" s="310"/>
      <c r="L216" s="310"/>
      <c r="M216" s="310"/>
      <c r="N216" s="310"/>
      <c r="O216" s="310"/>
      <c r="P216" s="310"/>
      <c r="Q216" s="310"/>
      <c r="R216" s="310"/>
    </row>
    <row r="217" spans="2:18" x14ac:dyDescent="0.2">
      <c r="J217" s="310"/>
      <c r="K217" s="310"/>
      <c r="L217" s="310"/>
      <c r="M217" s="310"/>
      <c r="N217" s="310"/>
      <c r="O217" s="310"/>
      <c r="P217" s="310"/>
      <c r="Q217" s="310"/>
      <c r="R217" s="310"/>
    </row>
    <row r="218" spans="2:18" x14ac:dyDescent="0.2">
      <c r="J218" s="310"/>
      <c r="K218" s="310"/>
      <c r="L218" s="310"/>
      <c r="M218" s="310"/>
      <c r="N218" s="310"/>
      <c r="O218" s="310"/>
      <c r="P218" s="310"/>
      <c r="Q218" s="310"/>
      <c r="R218" s="310"/>
    </row>
    <row r="219" spans="2:18" x14ac:dyDescent="0.2">
      <c r="J219" s="310"/>
      <c r="K219" s="310"/>
      <c r="L219" s="310"/>
      <c r="M219" s="310"/>
      <c r="N219" s="310"/>
      <c r="O219" s="310"/>
      <c r="P219" s="310"/>
      <c r="Q219" s="310"/>
      <c r="R219" s="310"/>
    </row>
    <row r="220" spans="2:18" ht="13.5" thickBot="1" x14ac:dyDescent="0.25">
      <c r="J220" s="310"/>
      <c r="K220" s="310"/>
      <c r="L220" s="310"/>
      <c r="M220" s="310"/>
      <c r="N220" s="310"/>
      <c r="O220" s="310"/>
      <c r="P220" s="310"/>
      <c r="Q220" s="310"/>
      <c r="R220" s="310"/>
    </row>
    <row r="221" spans="2:18" x14ac:dyDescent="0.2">
      <c r="B221" s="257">
        <v>12.5</v>
      </c>
      <c r="C221" s="258">
        <v>15</v>
      </c>
      <c r="D221" s="258">
        <v>10</v>
      </c>
      <c r="E221" s="259">
        <v>15.5</v>
      </c>
      <c r="J221" s="310"/>
      <c r="K221" s="314">
        <v>12.5</v>
      </c>
      <c r="L221" s="315">
        <v>15</v>
      </c>
      <c r="M221" s="315">
        <v>10</v>
      </c>
      <c r="N221" s="316">
        <v>15.5</v>
      </c>
      <c r="O221" s="310"/>
      <c r="P221" s="310"/>
      <c r="Q221" s="310"/>
      <c r="R221" s="310"/>
    </row>
    <row r="222" spans="2:18" x14ac:dyDescent="0.2">
      <c r="B222" s="260">
        <v>8</v>
      </c>
      <c r="C222" s="261">
        <v>5</v>
      </c>
      <c r="D222" s="261">
        <v>15</v>
      </c>
      <c r="E222" s="262">
        <v>9.5</v>
      </c>
      <c r="J222" s="310"/>
      <c r="K222" s="317">
        <v>8</v>
      </c>
      <c r="L222" s="318">
        <v>5</v>
      </c>
      <c r="M222" s="318">
        <v>15</v>
      </c>
      <c r="N222" s="319">
        <v>9.5</v>
      </c>
      <c r="O222" s="310"/>
      <c r="P222" s="310"/>
      <c r="Q222" s="310"/>
      <c r="R222" s="310"/>
    </row>
    <row r="223" spans="2:18" x14ac:dyDescent="0.2">
      <c r="B223" s="260">
        <v>16</v>
      </c>
      <c r="C223" s="261">
        <v>20</v>
      </c>
      <c r="D223" s="261">
        <v>9</v>
      </c>
      <c r="E223" s="262">
        <v>17.5</v>
      </c>
      <c r="J223" s="310"/>
      <c r="K223" s="317">
        <v>16</v>
      </c>
      <c r="L223" s="318">
        <v>20</v>
      </c>
      <c r="M223" s="318">
        <v>9</v>
      </c>
      <c r="N223" s="319">
        <v>17.5</v>
      </c>
      <c r="O223" s="310"/>
      <c r="P223" s="310"/>
      <c r="Q223" s="310"/>
      <c r="R223" s="310"/>
    </row>
    <row r="224" spans="2:18" x14ac:dyDescent="0.2">
      <c r="B224" s="260">
        <v>12</v>
      </c>
      <c r="C224" s="261">
        <v>13</v>
      </c>
      <c r="D224" s="261">
        <v>16</v>
      </c>
      <c r="E224" s="262">
        <v>7.5</v>
      </c>
      <c r="J224" s="310"/>
      <c r="K224" s="317">
        <v>12</v>
      </c>
      <c r="L224" s="318">
        <v>13</v>
      </c>
      <c r="M224" s="318">
        <v>16</v>
      </c>
      <c r="N224" s="319">
        <v>7.5</v>
      </c>
      <c r="O224" s="310"/>
      <c r="P224" s="310"/>
      <c r="Q224" s="310"/>
      <c r="R224" s="310"/>
    </row>
    <row r="225" spans="2:18" ht="13.5" thickBot="1" x14ac:dyDescent="0.25">
      <c r="B225" s="263">
        <v>9.5</v>
      </c>
      <c r="C225" s="264">
        <v>12</v>
      </c>
      <c r="D225" s="264">
        <v>12</v>
      </c>
      <c r="E225" s="265">
        <v>12.5</v>
      </c>
      <c r="J225" s="310"/>
      <c r="K225" s="320">
        <v>9.5</v>
      </c>
      <c r="L225" s="321">
        <v>12</v>
      </c>
      <c r="M225" s="321">
        <v>12</v>
      </c>
      <c r="N225" s="322">
        <v>12.5</v>
      </c>
      <c r="O225" s="310"/>
      <c r="P225" s="310"/>
      <c r="Q225" s="310"/>
      <c r="R225" s="310"/>
    </row>
    <row r="226" spans="2:18" ht="13.5" thickBot="1" x14ac:dyDescent="0.25">
      <c r="J226" s="310"/>
      <c r="K226" s="310"/>
      <c r="L226" s="310"/>
      <c r="M226" s="310"/>
      <c r="N226" s="310"/>
      <c r="O226" s="310"/>
      <c r="P226" s="310"/>
      <c r="Q226" s="310"/>
      <c r="R226" s="310"/>
    </row>
    <row r="227" spans="2:18" ht="15" thickBot="1" x14ac:dyDescent="0.25">
      <c r="B227" s="24" t="s">
        <v>92</v>
      </c>
      <c r="C227" s="140" t="s">
        <v>30</v>
      </c>
      <c r="D227" s="24" t="s">
        <v>220</v>
      </c>
      <c r="G227" s="15"/>
      <c r="J227" s="310"/>
      <c r="K227" s="323" t="s">
        <v>92</v>
      </c>
      <c r="L227" s="324" t="s">
        <v>30</v>
      </c>
      <c r="M227" s="323" t="s">
        <v>220</v>
      </c>
      <c r="N227" s="310"/>
      <c r="O227" s="310"/>
      <c r="P227" s="311"/>
      <c r="Q227" s="310"/>
      <c r="R227" s="310"/>
    </row>
    <row r="228" spans="2:18" x14ac:dyDescent="0.2">
      <c r="B228" s="154">
        <v>1</v>
      </c>
      <c r="C228" s="266">
        <v>12.5</v>
      </c>
      <c r="D228" s="158">
        <f t="shared" ref="D228:D247" si="0">(C228-$D$250)^2</f>
        <v>1.5625E-2</v>
      </c>
      <c r="G228" s="60"/>
      <c r="I228" s="60"/>
      <c r="J228" s="310"/>
      <c r="K228" s="325">
        <v>1</v>
      </c>
      <c r="L228" s="326">
        <v>12.5</v>
      </c>
      <c r="M228" s="327">
        <f t="shared" ref="M228:M247" si="1">(L228-$D$250)^2</f>
        <v>1.5625E-2</v>
      </c>
      <c r="N228" s="310"/>
      <c r="O228" s="310"/>
      <c r="P228" s="328"/>
      <c r="Q228" s="310"/>
      <c r="R228" s="328"/>
    </row>
    <row r="229" spans="2:18" x14ac:dyDescent="0.2">
      <c r="B229" s="113">
        <v>2</v>
      </c>
      <c r="C229" s="267">
        <v>8</v>
      </c>
      <c r="D229" s="157">
        <f t="shared" si="0"/>
        <v>19.140625</v>
      </c>
      <c r="G229" s="44"/>
      <c r="I229" s="44"/>
      <c r="J229" s="310"/>
      <c r="K229" s="329">
        <v>2</v>
      </c>
      <c r="L229" s="330">
        <v>8</v>
      </c>
      <c r="M229" s="331">
        <f t="shared" si="1"/>
        <v>19.140625</v>
      </c>
      <c r="N229" s="310"/>
      <c r="O229" s="310"/>
      <c r="P229" s="332"/>
      <c r="Q229" s="310"/>
      <c r="R229" s="332"/>
    </row>
    <row r="230" spans="2:18" x14ac:dyDescent="0.2">
      <c r="B230" s="113">
        <v>3</v>
      </c>
      <c r="C230" s="267">
        <v>16</v>
      </c>
      <c r="D230" s="157">
        <f t="shared" si="0"/>
        <v>13.140625</v>
      </c>
      <c r="G230" s="44"/>
      <c r="I230" s="44"/>
      <c r="J230" s="310"/>
      <c r="K230" s="329">
        <v>3</v>
      </c>
      <c r="L230" s="330">
        <v>16</v>
      </c>
      <c r="M230" s="331">
        <f t="shared" si="1"/>
        <v>13.140625</v>
      </c>
      <c r="N230" s="310"/>
      <c r="O230" s="310"/>
      <c r="P230" s="332"/>
      <c r="Q230" s="310"/>
      <c r="R230" s="332"/>
    </row>
    <row r="231" spans="2:18" x14ac:dyDescent="0.2">
      <c r="B231" s="113">
        <v>4</v>
      </c>
      <c r="C231" s="267">
        <v>12</v>
      </c>
      <c r="D231" s="157">
        <f t="shared" si="0"/>
        <v>0.140625</v>
      </c>
      <c r="J231" s="310"/>
      <c r="K231" s="329">
        <v>4</v>
      </c>
      <c r="L231" s="330">
        <v>12</v>
      </c>
      <c r="M231" s="331">
        <f t="shared" si="1"/>
        <v>0.140625</v>
      </c>
      <c r="N231" s="310"/>
      <c r="O231" s="310"/>
      <c r="P231" s="310"/>
      <c r="Q231" s="310"/>
      <c r="R231" s="310"/>
    </row>
    <row r="232" spans="2:18" x14ac:dyDescent="0.2">
      <c r="B232" s="113">
        <v>5</v>
      </c>
      <c r="C232" s="267">
        <v>9.5</v>
      </c>
      <c r="D232" s="157">
        <f t="shared" si="0"/>
        <v>8.265625</v>
      </c>
      <c r="J232" s="310"/>
      <c r="K232" s="329">
        <v>5</v>
      </c>
      <c r="L232" s="330">
        <v>9.5</v>
      </c>
      <c r="M232" s="331">
        <f t="shared" si="1"/>
        <v>8.265625</v>
      </c>
      <c r="N232" s="310"/>
      <c r="O232" s="310"/>
      <c r="P232" s="310"/>
      <c r="Q232" s="310"/>
      <c r="R232" s="310"/>
    </row>
    <row r="233" spans="2:18" x14ac:dyDescent="0.2">
      <c r="B233" s="113">
        <v>6</v>
      </c>
      <c r="C233" s="267">
        <v>15</v>
      </c>
      <c r="D233" s="157">
        <f t="shared" si="0"/>
        <v>6.890625</v>
      </c>
      <c r="J233" s="310"/>
      <c r="K233" s="329">
        <v>6</v>
      </c>
      <c r="L233" s="330">
        <v>15</v>
      </c>
      <c r="M233" s="331">
        <f t="shared" si="1"/>
        <v>6.890625</v>
      </c>
      <c r="N233" s="310"/>
      <c r="O233" s="310"/>
      <c r="P233" s="310"/>
      <c r="Q233" s="310"/>
      <c r="R233" s="310"/>
    </row>
    <row r="234" spans="2:18" x14ac:dyDescent="0.2">
      <c r="B234" s="113">
        <v>7</v>
      </c>
      <c r="C234" s="267">
        <v>5</v>
      </c>
      <c r="D234" s="157">
        <f t="shared" si="0"/>
        <v>54.390625</v>
      </c>
      <c r="J234" s="310"/>
      <c r="K234" s="329">
        <v>7</v>
      </c>
      <c r="L234" s="330">
        <v>5</v>
      </c>
      <c r="M234" s="331">
        <f t="shared" si="1"/>
        <v>54.390625</v>
      </c>
      <c r="N234" s="310"/>
      <c r="O234" s="310"/>
      <c r="P234" s="310"/>
      <c r="Q234" s="310"/>
      <c r="R234" s="310"/>
    </row>
    <row r="235" spans="2:18" x14ac:dyDescent="0.2">
      <c r="B235" s="113">
        <v>8</v>
      </c>
      <c r="C235" s="267">
        <v>20</v>
      </c>
      <c r="D235" s="157">
        <f t="shared" si="0"/>
        <v>58.140625</v>
      </c>
      <c r="J235" s="310"/>
      <c r="K235" s="329">
        <v>8</v>
      </c>
      <c r="L235" s="330">
        <v>20</v>
      </c>
      <c r="M235" s="331">
        <f t="shared" si="1"/>
        <v>58.140625</v>
      </c>
      <c r="N235" s="310"/>
      <c r="O235" s="310"/>
      <c r="P235" s="310"/>
      <c r="Q235" s="310"/>
      <c r="R235" s="310"/>
    </row>
    <row r="236" spans="2:18" x14ac:dyDescent="0.2">
      <c r="B236" s="113">
        <v>9</v>
      </c>
      <c r="C236" s="267">
        <v>13</v>
      </c>
      <c r="D236" s="157">
        <f t="shared" si="0"/>
        <v>0.390625</v>
      </c>
      <c r="J236" s="310"/>
      <c r="K236" s="329">
        <v>9</v>
      </c>
      <c r="L236" s="330">
        <v>13</v>
      </c>
      <c r="M236" s="331">
        <f t="shared" si="1"/>
        <v>0.390625</v>
      </c>
      <c r="N236" s="310"/>
      <c r="O236" s="310"/>
      <c r="P236" s="310"/>
      <c r="Q236" s="310"/>
      <c r="R236" s="310"/>
    </row>
    <row r="237" spans="2:18" x14ac:dyDescent="0.2">
      <c r="B237" s="113">
        <v>10</v>
      </c>
      <c r="C237" s="267">
        <v>12</v>
      </c>
      <c r="D237" s="157">
        <f t="shared" si="0"/>
        <v>0.140625</v>
      </c>
      <c r="J237" s="310"/>
      <c r="K237" s="329">
        <v>10</v>
      </c>
      <c r="L237" s="330">
        <v>12</v>
      </c>
      <c r="M237" s="331">
        <f t="shared" si="1"/>
        <v>0.140625</v>
      </c>
      <c r="N237" s="310"/>
      <c r="O237" s="310"/>
      <c r="P237" s="310"/>
      <c r="Q237" s="310"/>
      <c r="R237" s="310"/>
    </row>
    <row r="238" spans="2:18" x14ac:dyDescent="0.2">
      <c r="B238" s="113">
        <v>11</v>
      </c>
      <c r="C238" s="267">
        <v>10</v>
      </c>
      <c r="D238" s="157">
        <f t="shared" si="0"/>
        <v>5.640625</v>
      </c>
      <c r="J238" s="310"/>
      <c r="K238" s="329">
        <v>11</v>
      </c>
      <c r="L238" s="330">
        <v>10</v>
      </c>
      <c r="M238" s="331">
        <f t="shared" si="1"/>
        <v>5.640625</v>
      </c>
      <c r="N238" s="310"/>
      <c r="O238" s="310"/>
      <c r="P238" s="310"/>
      <c r="Q238" s="310"/>
      <c r="R238" s="310"/>
    </row>
    <row r="239" spans="2:18" x14ac:dyDescent="0.2">
      <c r="B239" s="113">
        <v>12</v>
      </c>
      <c r="C239" s="267">
        <v>15</v>
      </c>
      <c r="D239" s="157">
        <f t="shared" si="0"/>
        <v>6.890625</v>
      </c>
      <c r="J239" s="310"/>
      <c r="K239" s="329">
        <v>12</v>
      </c>
      <c r="L239" s="330">
        <v>15</v>
      </c>
      <c r="M239" s="331">
        <f t="shared" si="1"/>
        <v>6.890625</v>
      </c>
      <c r="N239" s="310"/>
      <c r="O239" s="310"/>
      <c r="P239" s="310"/>
      <c r="Q239" s="310"/>
      <c r="R239" s="310"/>
    </row>
    <row r="240" spans="2:18" x14ac:dyDescent="0.2">
      <c r="B240" s="113">
        <v>13</v>
      </c>
      <c r="C240" s="267">
        <v>9</v>
      </c>
      <c r="D240" s="157">
        <f t="shared" si="0"/>
        <v>11.390625</v>
      </c>
      <c r="J240" s="310"/>
      <c r="K240" s="329">
        <v>13</v>
      </c>
      <c r="L240" s="330">
        <v>9</v>
      </c>
      <c r="M240" s="331">
        <f t="shared" si="1"/>
        <v>11.390625</v>
      </c>
      <c r="N240" s="310"/>
      <c r="O240" s="310"/>
      <c r="P240" s="310"/>
      <c r="Q240" s="310"/>
      <c r="R240" s="310"/>
    </row>
    <row r="241" spans="1:18" x14ac:dyDescent="0.2">
      <c r="B241" s="113">
        <v>14</v>
      </c>
      <c r="C241" s="267">
        <v>16</v>
      </c>
      <c r="D241" s="157">
        <f t="shared" si="0"/>
        <v>13.140625</v>
      </c>
      <c r="J241" s="310"/>
      <c r="K241" s="329">
        <v>14</v>
      </c>
      <c r="L241" s="330">
        <v>16</v>
      </c>
      <c r="M241" s="331">
        <f t="shared" si="1"/>
        <v>13.140625</v>
      </c>
      <c r="N241" s="310"/>
      <c r="O241" s="310"/>
      <c r="P241" s="310"/>
      <c r="Q241" s="310"/>
      <c r="R241" s="310"/>
    </row>
    <row r="242" spans="1:18" x14ac:dyDescent="0.2">
      <c r="B242" s="113">
        <v>15</v>
      </c>
      <c r="C242" s="267">
        <v>12</v>
      </c>
      <c r="D242" s="157">
        <f t="shared" si="0"/>
        <v>0.140625</v>
      </c>
      <c r="J242" s="310"/>
      <c r="K242" s="329">
        <v>15</v>
      </c>
      <c r="L242" s="330">
        <v>12</v>
      </c>
      <c r="M242" s="331">
        <f t="shared" si="1"/>
        <v>0.140625</v>
      </c>
      <c r="N242" s="310"/>
      <c r="O242" s="310"/>
      <c r="P242" s="310"/>
      <c r="Q242" s="310"/>
      <c r="R242" s="310"/>
    </row>
    <row r="243" spans="1:18" x14ac:dyDescent="0.2">
      <c r="B243" s="113">
        <v>16</v>
      </c>
      <c r="C243" s="267">
        <v>15.5</v>
      </c>
      <c r="D243" s="157">
        <f t="shared" si="0"/>
        <v>9.765625</v>
      </c>
      <c r="J243" s="310"/>
      <c r="K243" s="329">
        <v>16</v>
      </c>
      <c r="L243" s="330">
        <v>15.5</v>
      </c>
      <c r="M243" s="331">
        <f t="shared" si="1"/>
        <v>9.765625</v>
      </c>
      <c r="N243" s="310"/>
      <c r="O243" s="310"/>
      <c r="P243" s="310"/>
      <c r="Q243" s="310"/>
      <c r="R243" s="310"/>
    </row>
    <row r="244" spans="1:18" x14ac:dyDescent="0.2">
      <c r="B244" s="113">
        <v>17</v>
      </c>
      <c r="C244" s="267">
        <v>9.5</v>
      </c>
      <c r="D244" s="157">
        <f t="shared" si="0"/>
        <v>8.265625</v>
      </c>
      <c r="J244" s="310"/>
      <c r="K244" s="329">
        <v>17</v>
      </c>
      <c r="L244" s="330">
        <v>9.5</v>
      </c>
      <c r="M244" s="331">
        <f t="shared" si="1"/>
        <v>8.265625</v>
      </c>
      <c r="N244" s="310"/>
      <c r="O244" s="310"/>
      <c r="P244" s="310"/>
      <c r="Q244" s="310"/>
      <c r="R244" s="310"/>
    </row>
    <row r="245" spans="1:18" x14ac:dyDescent="0.2">
      <c r="B245" s="113">
        <v>18</v>
      </c>
      <c r="C245" s="267">
        <v>17.5</v>
      </c>
      <c r="D245" s="157">
        <f t="shared" si="0"/>
        <v>26.265625</v>
      </c>
      <c r="J245" s="310"/>
      <c r="K245" s="329">
        <v>18</v>
      </c>
      <c r="L245" s="330">
        <v>17.5</v>
      </c>
      <c r="M245" s="331">
        <f t="shared" si="1"/>
        <v>26.265625</v>
      </c>
      <c r="N245" s="310"/>
      <c r="O245" s="310"/>
      <c r="P245" s="310"/>
      <c r="Q245" s="310"/>
      <c r="R245" s="310"/>
    </row>
    <row r="246" spans="1:18" ht="13.5" thickBot="1" x14ac:dyDescent="0.25">
      <c r="B246" s="113">
        <v>19</v>
      </c>
      <c r="C246" s="267">
        <v>7.5</v>
      </c>
      <c r="D246" s="157">
        <f t="shared" si="0"/>
        <v>23.765625</v>
      </c>
      <c r="J246" s="310"/>
      <c r="K246" s="329">
        <v>19</v>
      </c>
      <c r="L246" s="330">
        <v>7.5</v>
      </c>
      <c r="M246" s="331">
        <f t="shared" si="1"/>
        <v>23.765625</v>
      </c>
      <c r="N246" s="310"/>
      <c r="O246" s="310"/>
      <c r="P246" s="310"/>
      <c r="Q246" s="310"/>
      <c r="R246" s="310"/>
    </row>
    <row r="247" spans="1:18" ht="13.5" thickBot="1" x14ac:dyDescent="0.25">
      <c r="A247" s="160" t="s">
        <v>224</v>
      </c>
      <c r="B247" s="155">
        <v>20</v>
      </c>
      <c r="C247" s="268">
        <v>12.5</v>
      </c>
      <c r="D247" s="159">
        <f t="shared" si="0"/>
        <v>1.5625E-2</v>
      </c>
      <c r="J247" s="333" t="s">
        <v>224</v>
      </c>
      <c r="K247" s="334">
        <v>20</v>
      </c>
      <c r="L247" s="335">
        <v>12.5</v>
      </c>
      <c r="M247" s="336">
        <f t="shared" si="1"/>
        <v>1.5625E-2</v>
      </c>
      <c r="N247" s="310"/>
      <c r="O247" s="310"/>
      <c r="P247" s="310"/>
      <c r="Q247" s="310"/>
      <c r="R247" s="310"/>
    </row>
    <row r="248" spans="1:18" ht="13.5" thickBot="1" x14ac:dyDescent="0.25">
      <c r="B248" s="5" t="s">
        <v>219</v>
      </c>
      <c r="C248" s="156">
        <f>SUM(C228:C247)</f>
        <v>247.5</v>
      </c>
      <c r="D248" s="156">
        <f>SUM(D228:D247)</f>
        <v>265.9375</v>
      </c>
      <c r="E248" s="151" t="s">
        <v>27</v>
      </c>
      <c r="J248" s="310"/>
      <c r="K248" s="337" t="s">
        <v>219</v>
      </c>
      <c r="L248" s="338">
        <f>SUM(L228:L247)</f>
        <v>247.5</v>
      </c>
      <c r="M248" s="338">
        <f>SUM(M228:M247)</f>
        <v>265.9375</v>
      </c>
      <c r="N248" s="339" t="s">
        <v>27</v>
      </c>
      <c r="O248" s="310"/>
      <c r="P248" s="310"/>
      <c r="Q248" s="310"/>
      <c r="R248" s="310"/>
    </row>
    <row r="249" spans="1:18" x14ac:dyDescent="0.2">
      <c r="D249" s="40" t="s">
        <v>9</v>
      </c>
      <c r="J249" s="310"/>
      <c r="K249" s="310"/>
      <c r="L249" s="310"/>
      <c r="M249" s="340" t="s">
        <v>9</v>
      </c>
      <c r="N249" s="310"/>
      <c r="O249" s="310"/>
      <c r="P249" s="310"/>
      <c r="Q249" s="310"/>
      <c r="R249" s="310"/>
    </row>
    <row r="250" spans="1:18" x14ac:dyDescent="0.2">
      <c r="C250" s="5" t="s">
        <v>201</v>
      </c>
      <c r="D250" s="48">
        <f>C248/B247</f>
        <v>12.375</v>
      </c>
      <c r="J250" s="310"/>
      <c r="K250" s="310"/>
      <c r="L250" s="337" t="s">
        <v>201</v>
      </c>
      <c r="M250" s="341">
        <f>L248/K247</f>
        <v>12.375</v>
      </c>
      <c r="N250" s="310"/>
      <c r="O250" s="310"/>
      <c r="P250" s="310"/>
      <c r="Q250" s="310"/>
      <c r="R250" s="310"/>
    </row>
    <row r="251" spans="1:18" ht="14.25" x14ac:dyDescent="0.2">
      <c r="C251" s="9" t="s">
        <v>221</v>
      </c>
      <c r="D251" t="s">
        <v>222</v>
      </c>
      <c r="J251" s="310"/>
      <c r="K251" s="310"/>
      <c r="L251" s="312" t="s">
        <v>221</v>
      </c>
      <c r="M251" s="310" t="s">
        <v>222</v>
      </c>
      <c r="N251" s="310"/>
      <c r="O251" s="310"/>
      <c r="P251" s="310"/>
      <c r="Q251" s="310"/>
      <c r="R251" s="310"/>
    </row>
    <row r="252" spans="1:18" x14ac:dyDescent="0.2">
      <c r="C252" s="9"/>
      <c r="D252" s="31">
        <f>D248 / (B246 )</f>
        <v>13.996710526315789</v>
      </c>
      <c r="J252" s="310"/>
      <c r="K252" s="310"/>
      <c r="L252" s="312"/>
      <c r="M252" s="342">
        <f>M248 / (K246 )</f>
        <v>13.996710526315789</v>
      </c>
      <c r="N252" s="310"/>
      <c r="O252" s="310"/>
      <c r="P252" s="310"/>
      <c r="Q252" s="310"/>
      <c r="R252" s="310"/>
    </row>
    <row r="253" spans="1:18" x14ac:dyDescent="0.2">
      <c r="C253" s="5" t="s">
        <v>34</v>
      </c>
      <c r="D253" s="48">
        <f>D252^0.5</f>
        <v>3.7412177865390022</v>
      </c>
      <c r="J253" s="310"/>
      <c r="K253" s="310"/>
      <c r="L253" s="337" t="s">
        <v>34</v>
      </c>
      <c r="M253" s="341">
        <f>M252^0.5</f>
        <v>3.7412177865390022</v>
      </c>
      <c r="N253" s="310"/>
      <c r="O253" s="310"/>
      <c r="P253" s="310"/>
      <c r="Q253" s="310"/>
      <c r="R253" s="310"/>
    </row>
    <row r="254" spans="1:18" x14ac:dyDescent="0.2">
      <c r="C254" s="5" t="s">
        <v>84</v>
      </c>
      <c r="D254" s="15" t="s">
        <v>223</v>
      </c>
      <c r="E254" s="15">
        <f>B246</f>
        <v>19</v>
      </c>
      <c r="J254" s="310"/>
      <c r="K254" s="310"/>
      <c r="L254" s="337" t="s">
        <v>84</v>
      </c>
      <c r="M254" s="311" t="s">
        <v>223</v>
      </c>
      <c r="N254" s="311">
        <f>K246</f>
        <v>19</v>
      </c>
      <c r="O254" s="310"/>
      <c r="P254" s="310"/>
      <c r="Q254" s="310"/>
      <c r="R254" s="310"/>
    </row>
    <row r="255" spans="1:18" x14ac:dyDescent="0.2">
      <c r="C255" s="5" t="s">
        <v>227</v>
      </c>
      <c r="D255" s="2" t="s">
        <v>226</v>
      </c>
      <c r="E255" s="48">
        <f>D253/B247^0.5</f>
        <v>0.83656172893325065</v>
      </c>
      <c r="J255" s="310"/>
      <c r="K255" s="310"/>
      <c r="L255" s="337" t="s">
        <v>227</v>
      </c>
      <c r="M255" s="343" t="s">
        <v>226</v>
      </c>
      <c r="N255" s="341">
        <f>M253/K247^0.5</f>
        <v>0.83656172893325065</v>
      </c>
      <c r="O255" s="310"/>
      <c r="P255" s="310"/>
      <c r="Q255" s="310"/>
      <c r="R255" s="310"/>
    </row>
    <row r="258" spans="2:18" x14ac:dyDescent="0.2">
      <c r="J258" s="189"/>
      <c r="K258" s="189"/>
      <c r="L258" s="189"/>
      <c r="M258" s="189"/>
      <c r="N258" s="189"/>
      <c r="O258" s="189"/>
      <c r="P258" s="189"/>
      <c r="Q258" s="189"/>
      <c r="R258" s="189"/>
    </row>
    <row r="259" spans="2:18" x14ac:dyDescent="0.2">
      <c r="J259" s="189"/>
      <c r="K259" s="189"/>
      <c r="L259" s="189"/>
      <c r="M259" s="189"/>
      <c r="N259" s="189"/>
      <c r="O259" s="189"/>
      <c r="P259" s="189"/>
      <c r="Q259" s="189"/>
      <c r="R259" s="189"/>
    </row>
    <row r="260" spans="2:18" x14ac:dyDescent="0.2">
      <c r="J260" s="189"/>
      <c r="K260" s="189"/>
      <c r="L260" s="189"/>
      <c r="M260" s="189"/>
      <c r="N260" s="189"/>
      <c r="O260" s="189"/>
      <c r="P260" s="189"/>
      <c r="Q260" s="189"/>
      <c r="R260" s="189"/>
    </row>
    <row r="261" spans="2:18" x14ac:dyDescent="0.2">
      <c r="J261" s="189"/>
      <c r="K261" s="189"/>
      <c r="L261" s="189"/>
      <c r="M261" s="189"/>
      <c r="N261" s="189"/>
      <c r="O261" s="189"/>
      <c r="P261" s="189"/>
      <c r="Q261" s="189"/>
      <c r="R261" s="189"/>
    </row>
    <row r="262" spans="2:18" x14ac:dyDescent="0.2">
      <c r="J262" s="189"/>
      <c r="K262" s="189"/>
      <c r="L262" s="189"/>
      <c r="M262" s="189"/>
      <c r="N262" s="189"/>
      <c r="O262" s="189"/>
      <c r="P262" s="189"/>
      <c r="Q262" s="189"/>
      <c r="R262" s="189"/>
    </row>
    <row r="263" spans="2:18" x14ac:dyDescent="0.2">
      <c r="J263" s="189"/>
      <c r="K263" s="189"/>
      <c r="L263" s="189"/>
      <c r="M263" s="189"/>
      <c r="N263" s="189"/>
      <c r="O263" s="189"/>
      <c r="P263" s="189"/>
      <c r="Q263" s="189"/>
      <c r="R263" s="189"/>
    </row>
    <row r="264" spans="2:18" x14ac:dyDescent="0.2">
      <c r="J264" s="189"/>
      <c r="K264" s="189"/>
      <c r="L264" s="189"/>
      <c r="M264" s="189"/>
      <c r="N264" s="189"/>
      <c r="O264" s="189"/>
      <c r="P264" s="189"/>
      <c r="Q264" s="189"/>
      <c r="R264" s="189"/>
    </row>
    <row r="265" spans="2:18" x14ac:dyDescent="0.2">
      <c r="J265" s="189"/>
      <c r="K265" s="189"/>
      <c r="L265" s="189"/>
      <c r="M265" s="189"/>
      <c r="N265" s="189"/>
      <c r="O265" s="189"/>
      <c r="P265" s="189"/>
      <c r="Q265" s="189"/>
      <c r="R265" s="189"/>
    </row>
    <row r="266" spans="2:18" x14ac:dyDescent="0.2">
      <c r="J266" s="189"/>
      <c r="K266" s="189"/>
      <c r="L266" s="189"/>
      <c r="M266" s="189"/>
      <c r="N266" s="189"/>
      <c r="O266" s="189"/>
      <c r="P266" s="189"/>
      <c r="Q266" s="189"/>
      <c r="R266" s="189"/>
    </row>
    <row r="267" spans="2:18" x14ac:dyDescent="0.2">
      <c r="J267" s="189"/>
      <c r="K267" s="189"/>
      <c r="L267" s="189"/>
      <c r="M267" s="189"/>
      <c r="N267" s="189"/>
      <c r="O267" s="189"/>
      <c r="P267" s="189"/>
      <c r="Q267" s="189"/>
      <c r="R267" s="189"/>
    </row>
    <row r="268" spans="2:18" x14ac:dyDescent="0.2">
      <c r="J268" s="189"/>
      <c r="K268" s="189"/>
      <c r="L268" s="189"/>
      <c r="M268" s="189"/>
      <c r="N268" s="189"/>
      <c r="O268" s="189"/>
      <c r="P268" s="189"/>
      <c r="Q268" s="189"/>
      <c r="R268" s="189"/>
    </row>
    <row r="269" spans="2:18" x14ac:dyDescent="0.2">
      <c r="J269" s="189"/>
      <c r="K269" s="189"/>
      <c r="L269" s="189"/>
      <c r="M269" s="189"/>
      <c r="N269" s="189"/>
      <c r="O269" s="189"/>
      <c r="P269" s="189"/>
      <c r="Q269" s="189"/>
      <c r="R269" s="189"/>
    </row>
    <row r="270" spans="2:18" x14ac:dyDescent="0.2">
      <c r="J270" s="189"/>
      <c r="K270" s="189"/>
      <c r="L270" s="189"/>
      <c r="M270" s="189"/>
      <c r="N270" s="189"/>
      <c r="O270" s="189"/>
      <c r="P270" s="189"/>
      <c r="Q270" s="189"/>
      <c r="R270" s="189"/>
    </row>
    <row r="271" spans="2:18" x14ac:dyDescent="0.2">
      <c r="J271" s="189"/>
      <c r="K271" s="189"/>
      <c r="L271" s="189"/>
      <c r="M271" s="189"/>
      <c r="N271" s="189"/>
      <c r="O271" s="189"/>
      <c r="P271" s="189"/>
      <c r="Q271" s="189"/>
      <c r="R271" s="189"/>
    </row>
    <row r="272" spans="2:18" x14ac:dyDescent="0.2">
      <c r="B272" s="5" t="s">
        <v>225</v>
      </c>
      <c r="J272" s="189"/>
      <c r="K272" s="189"/>
      <c r="L272" s="189"/>
      <c r="M272" s="189"/>
      <c r="N272" s="189"/>
      <c r="O272" s="189"/>
      <c r="P272" s="189"/>
      <c r="Q272" s="189"/>
      <c r="R272" s="189"/>
    </row>
    <row r="273" spans="2:18" x14ac:dyDescent="0.2">
      <c r="J273" s="189"/>
      <c r="K273" s="189"/>
      <c r="L273" s="189"/>
      <c r="M273" s="189"/>
      <c r="N273" s="189"/>
      <c r="O273" s="189"/>
      <c r="P273" s="189"/>
      <c r="Q273" s="189"/>
      <c r="R273" s="189"/>
    </row>
    <row r="274" spans="2:18" x14ac:dyDescent="0.2">
      <c r="J274" s="189"/>
      <c r="K274" s="189"/>
      <c r="L274" s="189"/>
      <c r="M274" s="189"/>
      <c r="N274" s="189"/>
      <c r="O274" s="189"/>
      <c r="P274" s="189"/>
      <c r="Q274" s="189"/>
      <c r="R274" s="189"/>
    </row>
    <row r="275" spans="2:18" x14ac:dyDescent="0.2">
      <c r="J275" s="189"/>
      <c r="K275" s="189"/>
      <c r="L275" s="189"/>
      <c r="M275" s="189"/>
      <c r="N275" s="189"/>
      <c r="O275" s="189"/>
      <c r="P275" s="189"/>
      <c r="Q275" s="189"/>
      <c r="R275" s="189"/>
    </row>
    <row r="276" spans="2:18" x14ac:dyDescent="0.2">
      <c r="J276" s="189"/>
      <c r="K276" s="189"/>
      <c r="L276" s="189"/>
      <c r="M276" s="189"/>
      <c r="N276" s="189"/>
      <c r="O276" s="189"/>
      <c r="P276" s="189"/>
      <c r="Q276" s="189"/>
      <c r="R276" s="189"/>
    </row>
    <row r="277" spans="2:18" x14ac:dyDescent="0.2">
      <c r="J277" s="189"/>
      <c r="K277" s="189"/>
      <c r="L277" s="189"/>
      <c r="M277" s="189"/>
      <c r="N277" s="189"/>
      <c r="O277" s="189"/>
      <c r="P277" s="189"/>
      <c r="Q277" s="189"/>
      <c r="R277" s="189"/>
    </row>
    <row r="278" spans="2:18" x14ac:dyDescent="0.2">
      <c r="J278" s="189"/>
      <c r="K278" s="189"/>
      <c r="L278" s="189"/>
      <c r="M278" s="189"/>
      <c r="N278" s="189"/>
      <c r="O278" s="189"/>
      <c r="P278" s="189"/>
      <c r="Q278" s="189"/>
      <c r="R278" s="189"/>
    </row>
    <row r="279" spans="2:18" x14ac:dyDescent="0.2">
      <c r="B279" s="5" t="s">
        <v>225</v>
      </c>
      <c r="J279" s="189"/>
      <c r="K279" s="189"/>
      <c r="L279" s="189"/>
      <c r="M279" s="189"/>
      <c r="N279" s="189"/>
      <c r="O279" s="189"/>
      <c r="P279" s="189"/>
      <c r="Q279" s="189"/>
      <c r="R279" s="189"/>
    </row>
    <row r="280" spans="2:18" x14ac:dyDescent="0.2">
      <c r="J280" s="189"/>
      <c r="K280" s="189"/>
      <c r="L280" s="189"/>
      <c r="M280" s="189"/>
      <c r="N280" s="189"/>
      <c r="O280" s="189"/>
      <c r="P280" s="189"/>
      <c r="Q280" s="189"/>
      <c r="R280" s="189"/>
    </row>
    <row r="281" spans="2:18" x14ac:dyDescent="0.2">
      <c r="J281" s="189"/>
      <c r="K281" s="189"/>
      <c r="L281" s="189"/>
      <c r="M281" s="189"/>
      <c r="N281" s="189"/>
      <c r="O281" s="189"/>
      <c r="P281" s="189"/>
      <c r="Q281" s="189"/>
      <c r="R281" s="189"/>
    </row>
    <row r="282" spans="2:18" x14ac:dyDescent="0.2">
      <c r="J282" s="189"/>
      <c r="K282" s="189"/>
      <c r="L282" s="189"/>
      <c r="M282" s="189"/>
      <c r="N282" s="189"/>
      <c r="O282" s="189"/>
      <c r="P282" s="189"/>
      <c r="Q282" s="189"/>
      <c r="R282" s="189"/>
    </row>
    <row r="283" spans="2:18" x14ac:dyDescent="0.2">
      <c r="J283" s="189"/>
      <c r="K283" s="189"/>
      <c r="L283" s="189"/>
      <c r="M283" s="189"/>
      <c r="N283" s="189"/>
      <c r="O283" s="189"/>
      <c r="P283" s="189"/>
      <c r="Q283" s="189"/>
      <c r="R283" s="189"/>
    </row>
    <row r="284" spans="2:18" x14ac:dyDescent="0.2">
      <c r="J284" s="189"/>
      <c r="K284" s="189"/>
      <c r="L284" s="189"/>
      <c r="M284" s="189"/>
      <c r="N284" s="189"/>
      <c r="O284" s="189"/>
      <c r="P284" s="189"/>
      <c r="Q284" s="189"/>
      <c r="R284" s="189"/>
    </row>
    <row r="285" spans="2:18" x14ac:dyDescent="0.2">
      <c r="J285" s="189"/>
      <c r="K285" s="189"/>
      <c r="L285" s="189"/>
      <c r="M285" s="189"/>
      <c r="N285" s="189"/>
      <c r="O285" s="189"/>
      <c r="P285" s="189"/>
      <c r="Q285" s="189"/>
      <c r="R285" s="189"/>
    </row>
    <row r="286" spans="2:18" x14ac:dyDescent="0.2">
      <c r="B286" s="5" t="s">
        <v>225</v>
      </c>
      <c r="J286" s="189"/>
      <c r="K286" s="189"/>
      <c r="L286" s="189"/>
      <c r="M286" s="189"/>
      <c r="N286" s="189"/>
      <c r="O286" s="189"/>
      <c r="P286" s="189"/>
      <c r="Q286" s="189"/>
      <c r="R286" s="189"/>
    </row>
    <row r="287" spans="2:18" ht="13.5" thickBot="1" x14ac:dyDescent="0.25">
      <c r="E287" s="4" t="s">
        <v>4</v>
      </c>
      <c r="J287" s="189"/>
      <c r="K287" s="189"/>
      <c r="L287" s="189"/>
      <c r="M287" s="189"/>
      <c r="N287" s="189"/>
      <c r="O287" s="189"/>
      <c r="P287" s="189"/>
      <c r="Q287" s="189"/>
      <c r="R287" s="189"/>
    </row>
    <row r="288" spans="2:18" x14ac:dyDescent="0.2">
      <c r="B288" s="10" t="s">
        <v>289</v>
      </c>
      <c r="D288" s="9" t="s">
        <v>128</v>
      </c>
      <c r="E288" s="20">
        <v>12.375</v>
      </c>
      <c r="J288" s="189"/>
      <c r="K288" s="189"/>
      <c r="L288" s="189"/>
      <c r="M288" s="189"/>
      <c r="N288" s="189"/>
      <c r="O288" s="189"/>
      <c r="P288" s="189"/>
      <c r="Q288" s="189"/>
      <c r="R288" s="189"/>
    </row>
    <row r="289" spans="1:18" x14ac:dyDescent="0.2">
      <c r="D289" s="9" t="s">
        <v>135</v>
      </c>
      <c r="E289" s="22">
        <v>1.73</v>
      </c>
      <c r="J289" s="189"/>
      <c r="K289" s="189"/>
      <c r="L289" s="189"/>
      <c r="M289" s="189"/>
      <c r="N289" s="189"/>
      <c r="O289" s="189"/>
      <c r="P289" s="189"/>
      <c r="Q289" s="189"/>
      <c r="R289" s="189"/>
    </row>
    <row r="290" spans="1:18" ht="13.5" thickBot="1" x14ac:dyDescent="0.25">
      <c r="D290" s="9" t="s">
        <v>227</v>
      </c>
      <c r="E290" s="23">
        <v>0.83699999999999997</v>
      </c>
      <c r="J290" s="189"/>
      <c r="K290" s="189"/>
      <c r="L290" s="189"/>
      <c r="M290" s="189"/>
      <c r="N290" s="189"/>
      <c r="O290" s="189"/>
      <c r="P290" s="189"/>
      <c r="Q290" s="189"/>
      <c r="R290" s="189"/>
    </row>
    <row r="291" spans="1:18" x14ac:dyDescent="0.2">
      <c r="D291" s="9"/>
      <c r="E291" s="40" t="s">
        <v>9</v>
      </c>
      <c r="J291" s="189"/>
      <c r="K291" s="189"/>
      <c r="L291" s="189"/>
      <c r="M291" s="189"/>
      <c r="N291" s="189"/>
      <c r="O291" s="189"/>
      <c r="P291" s="189"/>
      <c r="Q291" s="189"/>
      <c r="R291" s="189"/>
    </row>
    <row r="292" spans="1:18" x14ac:dyDescent="0.2">
      <c r="D292" s="5" t="s">
        <v>228</v>
      </c>
      <c r="E292" t="s">
        <v>229</v>
      </c>
      <c r="J292" s="189"/>
      <c r="K292" s="189"/>
      <c r="L292" s="189"/>
      <c r="M292" s="189"/>
      <c r="N292" s="189"/>
      <c r="O292" s="189"/>
      <c r="P292" s="189"/>
      <c r="Q292" s="189"/>
      <c r="R292" s="189"/>
    </row>
    <row r="293" spans="1:18" x14ac:dyDescent="0.2">
      <c r="D293" s="16" t="s">
        <v>19</v>
      </c>
      <c r="E293" s="11">
        <f>E288-(E289*E290)</f>
        <v>10.92699</v>
      </c>
      <c r="J293" s="189"/>
      <c r="K293" s="189"/>
      <c r="L293" s="189"/>
      <c r="M293" s="189"/>
      <c r="N293" s="189"/>
      <c r="O293" s="189"/>
      <c r="P293" s="189"/>
      <c r="Q293" s="189"/>
      <c r="R293" s="189"/>
    </row>
    <row r="294" spans="1:18" x14ac:dyDescent="0.2">
      <c r="D294" s="5" t="s">
        <v>230</v>
      </c>
      <c r="E294" t="s">
        <v>229</v>
      </c>
      <c r="J294" s="189"/>
      <c r="K294" s="189"/>
      <c r="L294" s="189"/>
      <c r="M294" s="189"/>
      <c r="N294" s="189"/>
      <c r="O294" s="189"/>
      <c r="P294" s="189"/>
      <c r="Q294" s="189"/>
      <c r="R294" s="189"/>
    </row>
    <row r="295" spans="1:18" x14ac:dyDescent="0.2">
      <c r="D295" s="16" t="s">
        <v>19</v>
      </c>
      <c r="E295" s="11">
        <f>E288+(E289*E290)</f>
        <v>13.82301</v>
      </c>
      <c r="J295" s="189"/>
      <c r="K295" s="189"/>
      <c r="L295" s="189"/>
      <c r="M295" s="189"/>
      <c r="N295" s="189"/>
      <c r="O295" s="189"/>
      <c r="P295" s="189"/>
      <c r="Q295" s="189"/>
      <c r="R295" s="189"/>
    </row>
    <row r="296" spans="1:18" x14ac:dyDescent="0.2">
      <c r="J296" s="189"/>
      <c r="K296" s="189"/>
      <c r="L296" s="189"/>
      <c r="M296" s="189"/>
      <c r="N296" s="189"/>
      <c r="O296" s="189"/>
      <c r="P296" s="189"/>
      <c r="Q296" s="189"/>
      <c r="R296" s="189"/>
    </row>
    <row r="297" spans="1:18" x14ac:dyDescent="0.2">
      <c r="J297" s="189"/>
      <c r="K297" s="189"/>
      <c r="L297" s="189"/>
      <c r="M297" s="189"/>
      <c r="N297" s="189"/>
      <c r="O297" s="189"/>
      <c r="P297" s="189"/>
      <c r="Q297" s="189"/>
      <c r="R297" s="189"/>
    </row>
    <row r="298" spans="1:18" ht="13.5" thickBot="1" x14ac:dyDescent="0.25">
      <c r="B298" s="186" t="s">
        <v>290</v>
      </c>
      <c r="E298" s="4" t="s">
        <v>4</v>
      </c>
      <c r="J298" s="189"/>
      <c r="K298" s="189"/>
      <c r="L298" s="189"/>
      <c r="M298" s="189"/>
      <c r="N298" s="189"/>
      <c r="O298" s="189"/>
      <c r="P298" s="189"/>
      <c r="Q298" s="189"/>
      <c r="R298" s="189"/>
    </row>
    <row r="299" spans="1:18" x14ac:dyDescent="0.2">
      <c r="D299" s="9" t="s">
        <v>128</v>
      </c>
      <c r="E299" s="224">
        <v>12.375</v>
      </c>
      <c r="J299" s="189"/>
      <c r="K299" s="189"/>
      <c r="L299" s="189"/>
      <c r="M299" s="189"/>
      <c r="N299" s="189"/>
      <c r="O299" s="189"/>
      <c r="P299" s="189"/>
      <c r="Q299" s="189"/>
      <c r="R299" s="189"/>
    </row>
    <row r="300" spans="1:18" x14ac:dyDescent="0.2">
      <c r="D300" s="9" t="s">
        <v>135</v>
      </c>
      <c r="E300" s="7">
        <v>1.73</v>
      </c>
      <c r="J300" s="189"/>
      <c r="K300" s="189"/>
      <c r="L300" s="189"/>
      <c r="M300" s="189"/>
      <c r="N300" s="189"/>
      <c r="O300" s="189"/>
      <c r="P300" s="189"/>
      <c r="Q300" s="189"/>
      <c r="R300" s="189"/>
    </row>
    <row r="301" spans="1:18" ht="13.5" thickBot="1" x14ac:dyDescent="0.25">
      <c r="A301" s="59"/>
      <c r="D301" s="9" t="s">
        <v>227</v>
      </c>
      <c r="E301" s="8">
        <v>0.83699999999999997</v>
      </c>
      <c r="J301" s="189"/>
      <c r="K301" s="189"/>
      <c r="L301" s="189"/>
      <c r="M301" s="189"/>
      <c r="N301" s="189"/>
      <c r="O301" s="189"/>
      <c r="P301" s="189"/>
      <c r="Q301" s="189"/>
      <c r="R301" s="189"/>
    </row>
    <row r="302" spans="1:18" x14ac:dyDescent="0.2">
      <c r="A302" s="59"/>
      <c r="D302" s="9"/>
      <c r="E302" s="40" t="s">
        <v>9</v>
      </c>
      <c r="J302" s="189"/>
      <c r="K302" s="189"/>
      <c r="L302" s="189"/>
      <c r="M302" s="189"/>
      <c r="N302" s="189"/>
      <c r="O302" s="189"/>
      <c r="P302" s="189"/>
      <c r="Q302" s="189"/>
      <c r="R302" s="189"/>
    </row>
    <row r="303" spans="1:18" x14ac:dyDescent="0.2">
      <c r="A303" s="59"/>
      <c r="D303" s="5" t="s">
        <v>228</v>
      </c>
      <c r="E303" t="s">
        <v>229</v>
      </c>
      <c r="J303" s="189"/>
      <c r="K303" s="189"/>
      <c r="L303" s="189"/>
      <c r="M303" s="189"/>
      <c r="N303" s="189"/>
      <c r="O303" s="189"/>
      <c r="P303" s="189"/>
      <c r="Q303" s="189"/>
      <c r="R303" s="189"/>
    </row>
    <row r="304" spans="1:18" x14ac:dyDescent="0.2">
      <c r="A304" s="59"/>
      <c r="D304" s="16" t="s">
        <v>19</v>
      </c>
      <c r="E304" s="11">
        <f>E299-(E300*E301)</f>
        <v>10.92699</v>
      </c>
      <c r="J304" s="189"/>
      <c r="K304" s="189"/>
      <c r="L304" s="189"/>
      <c r="M304" s="189"/>
      <c r="N304" s="189"/>
      <c r="O304" s="189"/>
      <c r="P304" s="189"/>
      <c r="Q304" s="189"/>
      <c r="R304" s="189"/>
    </row>
    <row r="305" spans="1:18" x14ac:dyDescent="0.2">
      <c r="A305" s="59"/>
      <c r="D305" s="5" t="s">
        <v>230</v>
      </c>
      <c r="E305" t="s">
        <v>229</v>
      </c>
      <c r="J305" s="189"/>
      <c r="K305" s="189"/>
      <c r="L305" s="189"/>
      <c r="M305" s="189"/>
      <c r="N305" s="189"/>
      <c r="O305" s="189"/>
      <c r="P305" s="189"/>
      <c r="Q305" s="189"/>
      <c r="R305" s="189"/>
    </row>
    <row r="306" spans="1:18" x14ac:dyDescent="0.2">
      <c r="A306" s="59"/>
      <c r="D306" s="16" t="s">
        <v>19</v>
      </c>
      <c r="E306" s="11">
        <f>E299+(E300*E301)</f>
        <v>13.82301</v>
      </c>
      <c r="J306" s="189"/>
      <c r="K306" s="189"/>
      <c r="L306" s="189"/>
      <c r="M306" s="189"/>
      <c r="N306" s="189"/>
      <c r="O306" s="189"/>
      <c r="P306" s="189"/>
      <c r="Q306" s="189"/>
      <c r="R306" s="189"/>
    </row>
    <row r="307" spans="1:18" x14ac:dyDescent="0.2">
      <c r="A307" s="59"/>
      <c r="B307" s="59"/>
      <c r="C307" s="59"/>
      <c r="D307" s="59"/>
      <c r="E307" s="59"/>
      <c r="J307" s="189"/>
      <c r="K307" s="189"/>
      <c r="L307" s="189"/>
      <c r="M307" s="189"/>
      <c r="N307" s="189"/>
      <c r="O307" s="189"/>
      <c r="P307" s="189"/>
      <c r="Q307" s="189"/>
      <c r="R307" s="189"/>
    </row>
    <row r="308" spans="1:18" x14ac:dyDescent="0.2">
      <c r="A308" s="59"/>
      <c r="B308" s="59"/>
      <c r="C308" s="59"/>
      <c r="D308" s="59"/>
      <c r="E308" s="59"/>
      <c r="J308" s="189"/>
      <c r="K308" s="189"/>
      <c r="L308" s="189"/>
      <c r="M308" s="189"/>
      <c r="N308" s="189"/>
      <c r="O308" s="189"/>
      <c r="P308" s="189"/>
      <c r="Q308" s="189"/>
      <c r="R308" s="189"/>
    </row>
    <row r="309" spans="1:18" x14ac:dyDescent="0.2">
      <c r="A309" s="59"/>
      <c r="B309" s="59"/>
      <c r="C309" s="59"/>
      <c r="D309" s="59"/>
      <c r="E309" s="59"/>
      <c r="J309" s="189"/>
      <c r="K309" s="189"/>
      <c r="L309" s="189"/>
      <c r="M309" s="189"/>
      <c r="N309" s="189"/>
      <c r="O309" s="189"/>
      <c r="P309" s="189"/>
      <c r="Q309" s="189"/>
      <c r="R309" s="189"/>
    </row>
    <row r="310" spans="1:18" x14ac:dyDescent="0.2">
      <c r="A310" s="59"/>
      <c r="B310" s="59"/>
      <c r="C310" s="59"/>
      <c r="D310" s="59"/>
      <c r="E310" s="59"/>
      <c r="J310" s="189"/>
      <c r="K310" s="189"/>
      <c r="L310" s="189"/>
      <c r="M310" s="189"/>
      <c r="N310" s="189"/>
      <c r="O310" s="189"/>
      <c r="P310" s="189"/>
      <c r="Q310" s="189"/>
      <c r="R310" s="189"/>
    </row>
    <row r="311" spans="1:18" x14ac:dyDescent="0.2">
      <c r="A311" s="59"/>
      <c r="B311" s="80"/>
      <c r="C311" s="80"/>
      <c r="D311" s="80"/>
      <c r="E311" s="59"/>
      <c r="G311" s="15"/>
      <c r="J311" s="189"/>
      <c r="K311" s="189"/>
      <c r="L311" s="189"/>
      <c r="M311" s="189"/>
      <c r="N311" s="189"/>
      <c r="O311" s="189"/>
      <c r="P311" s="189"/>
      <c r="Q311" s="189"/>
      <c r="R311" s="189"/>
    </row>
    <row r="312" spans="1:18" x14ac:dyDescent="0.2">
      <c r="A312" s="59"/>
      <c r="B312" s="150"/>
      <c r="C312" s="153"/>
      <c r="D312" s="152"/>
      <c r="E312" s="59"/>
      <c r="G312" s="60"/>
      <c r="I312" s="60"/>
      <c r="J312" s="189"/>
      <c r="K312" s="189"/>
      <c r="L312" s="189"/>
      <c r="M312" s="189"/>
      <c r="N312" s="189"/>
      <c r="O312" s="189"/>
      <c r="P312" s="189"/>
      <c r="Q312" s="189"/>
      <c r="R312" s="189"/>
    </row>
    <row r="313" spans="1:18" x14ac:dyDescent="0.2">
      <c r="A313" s="59"/>
      <c r="B313" s="150"/>
      <c r="C313" s="153"/>
      <c r="D313" s="152"/>
      <c r="E313" s="59"/>
      <c r="G313" s="44"/>
      <c r="I313" s="44"/>
      <c r="J313" s="189"/>
      <c r="K313" s="189"/>
      <c r="L313" s="189"/>
      <c r="M313" s="189"/>
      <c r="N313" s="189"/>
      <c r="O313" s="189"/>
      <c r="P313" s="189"/>
      <c r="Q313" s="189"/>
      <c r="R313" s="189"/>
    </row>
    <row r="314" spans="1:18" x14ac:dyDescent="0.2">
      <c r="A314" s="59"/>
      <c r="B314" s="150"/>
      <c r="C314" s="153"/>
      <c r="D314" s="152"/>
      <c r="E314" s="59"/>
      <c r="G314" s="44"/>
      <c r="I314" s="44"/>
      <c r="J314" s="189"/>
      <c r="K314" s="189"/>
      <c r="L314" s="189"/>
      <c r="M314" s="189"/>
      <c r="N314" s="189"/>
      <c r="O314" s="189"/>
      <c r="P314" s="189"/>
      <c r="Q314" s="189"/>
      <c r="R314" s="189"/>
    </row>
    <row r="315" spans="1:18" x14ac:dyDescent="0.2">
      <c r="A315" s="59"/>
      <c r="B315" s="150"/>
      <c r="C315" s="153"/>
      <c r="D315" s="152"/>
      <c r="E315" s="59"/>
      <c r="J315" s="189"/>
      <c r="K315" s="189"/>
      <c r="L315" s="189"/>
      <c r="M315" s="189"/>
      <c r="N315" s="189"/>
      <c r="O315" s="189"/>
      <c r="P315" s="189"/>
      <c r="Q315" s="189"/>
      <c r="R315" s="189"/>
    </row>
    <row r="316" spans="1:18" x14ac:dyDescent="0.2">
      <c r="A316" s="59"/>
      <c r="B316" s="150"/>
      <c r="C316" s="153"/>
      <c r="D316" s="152"/>
      <c r="E316" s="59"/>
      <c r="J316" s="189"/>
      <c r="K316" s="189"/>
      <c r="L316" s="189"/>
      <c r="M316" s="189"/>
      <c r="N316" s="189"/>
      <c r="O316" s="189"/>
      <c r="P316" s="189"/>
      <c r="Q316" s="189"/>
      <c r="R316" s="189"/>
    </row>
    <row r="317" spans="1:18" x14ac:dyDescent="0.2">
      <c r="A317" s="59"/>
      <c r="B317" s="150"/>
      <c r="C317" s="153"/>
      <c r="D317" s="152"/>
      <c r="E317" s="59"/>
      <c r="J317" s="189"/>
      <c r="K317" s="189"/>
      <c r="L317" s="189"/>
      <c r="M317" s="189"/>
      <c r="N317" s="189"/>
      <c r="O317" s="189"/>
      <c r="P317" s="189"/>
      <c r="Q317" s="189"/>
      <c r="R317" s="189"/>
    </row>
    <row r="318" spans="1:18" x14ac:dyDescent="0.2">
      <c r="A318" s="59"/>
      <c r="B318" s="150"/>
      <c r="C318" s="153"/>
      <c r="D318" s="152"/>
      <c r="E318" s="59"/>
      <c r="J318" s="189"/>
      <c r="K318" s="189"/>
      <c r="L318" s="189"/>
      <c r="M318" s="189"/>
      <c r="N318" s="189"/>
      <c r="O318" s="189"/>
      <c r="P318" s="189"/>
      <c r="Q318" s="189"/>
      <c r="R318" s="189"/>
    </row>
    <row r="319" spans="1:18" x14ac:dyDescent="0.2">
      <c r="A319" s="59"/>
      <c r="B319" s="150"/>
      <c r="C319" s="153"/>
      <c r="D319" s="152"/>
      <c r="E319" s="59"/>
      <c r="J319" s="189"/>
      <c r="K319" s="189"/>
      <c r="L319" s="189"/>
      <c r="M319" s="189"/>
      <c r="N319" s="189"/>
      <c r="O319" s="189"/>
      <c r="P319" s="189"/>
      <c r="Q319" s="189"/>
      <c r="R319" s="189"/>
    </row>
    <row r="320" spans="1:18" x14ac:dyDescent="0.2">
      <c r="A320" s="59"/>
      <c r="B320" s="150"/>
      <c r="C320" s="153"/>
      <c r="D320" s="152"/>
      <c r="E320" s="59"/>
      <c r="J320" s="189"/>
      <c r="K320" s="189"/>
      <c r="L320" s="189"/>
      <c r="M320" s="189"/>
      <c r="N320" s="189"/>
      <c r="O320" s="189"/>
      <c r="P320" s="189"/>
      <c r="Q320" s="189"/>
      <c r="R320" s="189"/>
    </row>
    <row r="321" spans="1:18" x14ac:dyDescent="0.2">
      <c r="A321" s="59"/>
      <c r="B321" s="150"/>
      <c r="J321" s="189"/>
      <c r="K321" s="189"/>
      <c r="L321" s="189"/>
      <c r="M321" s="189"/>
      <c r="N321" s="189"/>
      <c r="O321" s="189"/>
      <c r="P321" s="189"/>
      <c r="Q321" s="189"/>
      <c r="R321" s="189"/>
    </row>
    <row r="322" spans="1:18" x14ac:dyDescent="0.2">
      <c r="A322" s="59"/>
      <c r="B322" s="150"/>
      <c r="C322" s="153"/>
      <c r="D322" s="152"/>
      <c r="E322" s="59"/>
      <c r="J322" s="189"/>
      <c r="K322" s="189"/>
      <c r="L322" s="189"/>
      <c r="M322" s="189"/>
      <c r="N322" s="189"/>
      <c r="O322" s="189"/>
      <c r="P322" s="189"/>
      <c r="Q322" s="189"/>
      <c r="R322" s="189"/>
    </row>
    <row r="323" spans="1:18" x14ac:dyDescent="0.2">
      <c r="A323" s="59"/>
      <c r="B323" s="150"/>
      <c r="C323" s="153"/>
      <c r="D323" s="152"/>
      <c r="E323" s="59"/>
      <c r="J323" s="189"/>
      <c r="K323" s="189"/>
      <c r="L323" s="189"/>
      <c r="M323" s="189"/>
      <c r="N323" s="189"/>
      <c r="O323" s="189"/>
      <c r="P323" s="189"/>
      <c r="Q323" s="189"/>
      <c r="R323" s="189"/>
    </row>
    <row r="324" spans="1:18" x14ac:dyDescent="0.2">
      <c r="A324" s="59"/>
      <c r="B324" s="150"/>
      <c r="C324" s="153"/>
      <c r="D324" s="152"/>
      <c r="E324" s="59"/>
      <c r="I324" t="s">
        <v>27</v>
      </c>
      <c r="J324" s="189"/>
      <c r="K324" s="189"/>
      <c r="L324" s="189"/>
      <c r="M324" s="189"/>
      <c r="N324" s="189"/>
      <c r="O324" s="189"/>
      <c r="P324" s="189"/>
      <c r="Q324" s="189"/>
      <c r="R324" s="189"/>
    </row>
    <row r="325" spans="1:18" x14ac:dyDescent="0.2">
      <c r="A325" s="59"/>
      <c r="B325" s="150"/>
      <c r="C325" s="153"/>
      <c r="D325" s="152"/>
      <c r="E325" s="59"/>
      <c r="J325" s="189"/>
      <c r="K325" s="189"/>
      <c r="L325" s="189"/>
      <c r="M325" s="189"/>
      <c r="N325" s="189"/>
      <c r="O325" s="189"/>
      <c r="P325" s="189"/>
      <c r="Q325" s="189"/>
      <c r="R325" s="189"/>
    </row>
    <row r="326" spans="1:18" x14ac:dyDescent="0.2">
      <c r="A326" s="59"/>
      <c r="B326" s="150"/>
      <c r="C326" s="153" t="s">
        <v>27</v>
      </c>
      <c r="D326" s="152"/>
      <c r="E326" s="59"/>
      <c r="J326" s="189"/>
      <c r="K326" s="189"/>
      <c r="L326" s="189"/>
      <c r="M326" s="189"/>
      <c r="N326" s="189"/>
      <c r="O326" s="189"/>
      <c r="P326" s="189"/>
      <c r="Q326" s="189"/>
      <c r="R326" s="189"/>
    </row>
    <row r="327" spans="1:18" x14ac:dyDescent="0.2">
      <c r="A327" s="59"/>
      <c r="B327" s="150"/>
      <c r="C327" s="153"/>
      <c r="D327" s="152"/>
      <c r="E327" s="59"/>
      <c r="F327" t="s">
        <v>27</v>
      </c>
      <c r="J327" s="189"/>
      <c r="K327" s="189"/>
      <c r="L327" s="189"/>
      <c r="M327" s="189"/>
      <c r="N327" s="189"/>
      <c r="O327" s="189"/>
      <c r="P327" s="189"/>
      <c r="Q327" s="189"/>
      <c r="R327" s="189"/>
    </row>
    <row r="328" spans="1:18" x14ac:dyDescent="0.2">
      <c r="A328" s="59"/>
      <c r="B328" s="150"/>
      <c r="C328" s="153"/>
      <c r="D328" s="152"/>
      <c r="E328" s="59"/>
      <c r="J328" s="189"/>
      <c r="K328" s="189"/>
      <c r="L328" s="189"/>
      <c r="M328" s="189"/>
      <c r="N328" s="189"/>
      <c r="O328" s="189"/>
      <c r="P328" s="189"/>
      <c r="Q328" s="189"/>
      <c r="R328" s="189"/>
    </row>
    <row r="329" spans="1:18" x14ac:dyDescent="0.2">
      <c r="A329" s="59"/>
      <c r="B329" s="150"/>
      <c r="C329" s="153"/>
      <c r="D329" s="152"/>
      <c r="E329" s="59"/>
      <c r="J329" s="189"/>
      <c r="K329" s="189"/>
      <c r="L329" s="189"/>
      <c r="M329" s="189"/>
      <c r="N329" s="189"/>
      <c r="O329" s="189"/>
      <c r="P329" s="189"/>
      <c r="Q329" s="189"/>
      <c r="R329" s="189"/>
    </row>
    <row r="330" spans="1:18" x14ac:dyDescent="0.2">
      <c r="A330" s="59"/>
      <c r="B330" s="150"/>
      <c r="C330" s="153"/>
      <c r="D330" s="152"/>
      <c r="E330" s="59"/>
      <c r="J330" s="189"/>
      <c r="K330" s="189"/>
      <c r="L330" s="189"/>
      <c r="M330" s="189"/>
      <c r="N330" s="189"/>
      <c r="O330" s="189"/>
      <c r="P330" s="189"/>
      <c r="Q330" s="189"/>
      <c r="R330" s="189"/>
    </row>
    <row r="331" spans="1:18" x14ac:dyDescent="0.2">
      <c r="A331" s="161"/>
      <c r="B331" s="150"/>
      <c r="C331" s="153"/>
      <c r="D331" s="152"/>
      <c r="E331" s="59"/>
      <c r="J331" s="189"/>
      <c r="K331" s="189"/>
      <c r="L331" s="189"/>
      <c r="M331" s="189"/>
      <c r="N331" s="189"/>
      <c r="O331" s="189"/>
      <c r="P331" s="189"/>
      <c r="Q331" s="189"/>
      <c r="R331" s="189"/>
    </row>
    <row r="332" spans="1:18" x14ac:dyDescent="0.2">
      <c r="A332" s="59"/>
      <c r="B332" s="161"/>
      <c r="C332" s="162"/>
      <c r="D332" s="166"/>
      <c r="E332" s="163"/>
      <c r="J332" s="189"/>
      <c r="K332" s="189"/>
      <c r="L332" s="189"/>
      <c r="M332" s="189"/>
      <c r="N332" s="189"/>
      <c r="O332" s="189"/>
      <c r="P332" s="189"/>
      <c r="Q332" s="189"/>
      <c r="R332" s="189"/>
    </row>
    <row r="333" spans="1:18" x14ac:dyDescent="0.2">
      <c r="A333" s="59"/>
      <c r="B333" s="59"/>
      <c r="C333" s="59"/>
      <c r="D333" s="164"/>
      <c r="E333" s="59"/>
      <c r="J333" s="189"/>
      <c r="K333" s="189"/>
      <c r="L333" s="189"/>
      <c r="M333" s="189"/>
      <c r="N333" s="189"/>
      <c r="O333" s="189"/>
      <c r="P333" s="189"/>
      <c r="Q333" s="189"/>
      <c r="R333" s="189"/>
    </row>
    <row r="334" spans="1:18" x14ac:dyDescent="0.2">
      <c r="A334" s="59"/>
      <c r="B334" s="59"/>
      <c r="C334" s="161"/>
      <c r="D334" s="165"/>
      <c r="E334" s="59"/>
      <c r="J334" s="189"/>
      <c r="K334" s="189"/>
      <c r="L334" s="189"/>
      <c r="M334" s="189"/>
      <c r="N334" s="189"/>
      <c r="O334" s="189"/>
      <c r="P334" s="189"/>
      <c r="Q334" s="189"/>
      <c r="R334" s="189"/>
    </row>
    <row r="335" spans="1:18" x14ac:dyDescent="0.2">
      <c r="A335" s="59"/>
      <c r="B335" s="59"/>
      <c r="C335" s="92"/>
      <c r="D335" s="59"/>
      <c r="E335" s="59"/>
      <c r="J335" s="189"/>
      <c r="K335" s="189"/>
      <c r="L335" s="189"/>
      <c r="M335" s="189"/>
      <c r="N335" s="189"/>
      <c r="O335" s="189"/>
      <c r="P335" s="189"/>
      <c r="Q335" s="189"/>
      <c r="R335" s="189"/>
    </row>
    <row r="336" spans="1:18" x14ac:dyDescent="0.2">
      <c r="C336" s="9"/>
      <c r="D336" s="31"/>
      <c r="J336" s="189"/>
      <c r="K336" s="189"/>
      <c r="L336" s="189"/>
      <c r="M336" s="189"/>
      <c r="N336" s="189"/>
      <c r="O336" s="189"/>
      <c r="P336" s="189"/>
      <c r="Q336" s="189"/>
      <c r="R336" s="189"/>
    </row>
    <row r="337" spans="3:18" x14ac:dyDescent="0.2">
      <c r="C337" s="5"/>
      <c r="D337" s="48"/>
      <c r="J337" s="189"/>
      <c r="K337" s="189"/>
      <c r="L337" s="189"/>
      <c r="M337" s="189"/>
      <c r="N337" s="189"/>
      <c r="O337" s="189"/>
      <c r="P337" s="189"/>
      <c r="Q337" s="189"/>
      <c r="R337" s="189"/>
    </row>
    <row r="338" spans="3:18" x14ac:dyDescent="0.2">
      <c r="C338" s="5"/>
      <c r="D338" s="15"/>
      <c r="E338" s="15"/>
      <c r="J338" s="189"/>
      <c r="K338" s="189"/>
      <c r="L338" s="189"/>
      <c r="M338" s="189"/>
      <c r="N338" s="189"/>
      <c r="O338" s="189"/>
      <c r="P338" s="189"/>
      <c r="Q338" s="189"/>
      <c r="R338" s="189"/>
    </row>
    <row r="339" spans="3:18" x14ac:dyDescent="0.2">
      <c r="C339" s="5"/>
      <c r="D339" s="2"/>
      <c r="E339" s="48"/>
      <c r="J339" s="189"/>
      <c r="K339" s="189"/>
      <c r="L339" s="189"/>
      <c r="M339" s="189"/>
      <c r="N339" s="189"/>
      <c r="O339" s="189"/>
      <c r="P339" s="189"/>
      <c r="Q339" s="189"/>
      <c r="R339" s="189"/>
    </row>
    <row r="340" spans="3:18" x14ac:dyDescent="0.2">
      <c r="J340" s="189"/>
      <c r="K340" s="189"/>
      <c r="L340" s="189"/>
      <c r="M340" s="189"/>
      <c r="N340" s="189"/>
      <c r="O340" s="189"/>
      <c r="P340" s="189"/>
      <c r="Q340" s="189"/>
      <c r="R340" s="189"/>
    </row>
    <row r="341" spans="3:18" x14ac:dyDescent="0.2">
      <c r="J341" s="189"/>
      <c r="K341" s="189"/>
      <c r="L341" s="189"/>
      <c r="M341" s="189"/>
      <c r="N341" s="189"/>
      <c r="O341" s="189"/>
      <c r="P341" s="189"/>
      <c r="Q341" s="189"/>
      <c r="R341" s="189"/>
    </row>
    <row r="342" spans="3:18" x14ac:dyDescent="0.2">
      <c r="J342" s="189"/>
      <c r="K342" s="189"/>
      <c r="L342" s="189"/>
      <c r="M342" s="189"/>
      <c r="N342" s="189"/>
      <c r="O342" s="189"/>
      <c r="P342" s="189"/>
      <c r="Q342" s="189"/>
      <c r="R342" s="189"/>
    </row>
    <row r="343" spans="3:18" x14ac:dyDescent="0.2">
      <c r="J343" s="189"/>
      <c r="K343" s="189"/>
      <c r="L343" s="189"/>
      <c r="M343" s="189"/>
      <c r="N343" s="189"/>
      <c r="O343" s="189"/>
      <c r="P343" s="189"/>
      <c r="Q343" s="189"/>
      <c r="R343" s="189"/>
    </row>
    <row r="344" spans="3:18" x14ac:dyDescent="0.2">
      <c r="J344" s="189"/>
      <c r="K344" s="189"/>
      <c r="L344" s="189"/>
      <c r="M344" s="189"/>
      <c r="N344" s="189"/>
      <c r="O344" s="189"/>
      <c r="P344" s="189"/>
      <c r="Q344" s="189"/>
      <c r="R344" s="189"/>
    </row>
    <row r="345" spans="3:18" x14ac:dyDescent="0.2">
      <c r="J345" s="189"/>
      <c r="K345" s="189"/>
      <c r="L345" s="189"/>
      <c r="M345" s="189"/>
      <c r="N345" s="189"/>
      <c r="O345" s="189"/>
      <c r="P345" s="189"/>
      <c r="Q345" s="189"/>
      <c r="R345" s="189"/>
    </row>
    <row r="346" spans="3:18" x14ac:dyDescent="0.2">
      <c r="J346" s="189"/>
      <c r="K346" s="189"/>
      <c r="L346" s="189"/>
      <c r="M346" s="189"/>
      <c r="N346" s="189"/>
      <c r="O346" s="189"/>
      <c r="P346" s="189"/>
      <c r="Q346" s="189"/>
      <c r="R346" s="189"/>
    </row>
    <row r="347" spans="3:18" x14ac:dyDescent="0.2">
      <c r="J347" s="189"/>
      <c r="K347" s="189"/>
      <c r="L347" s="189"/>
      <c r="M347" s="189"/>
      <c r="N347" s="189"/>
      <c r="O347" s="189"/>
      <c r="P347" s="189"/>
      <c r="Q347" s="189"/>
      <c r="R347" s="189"/>
    </row>
    <row r="348" spans="3:18" x14ac:dyDescent="0.2">
      <c r="J348" s="189"/>
      <c r="K348" s="189"/>
      <c r="L348" s="189"/>
      <c r="M348" s="189"/>
      <c r="N348" s="189"/>
      <c r="O348" s="189"/>
      <c r="P348" s="189"/>
      <c r="Q348" s="189"/>
      <c r="R348" s="189"/>
    </row>
    <row r="349" spans="3:18" x14ac:dyDescent="0.2">
      <c r="J349" s="189"/>
      <c r="K349" s="189"/>
      <c r="L349" s="189"/>
      <c r="M349" s="189"/>
      <c r="N349" s="189"/>
      <c r="O349" s="189"/>
      <c r="P349" s="189"/>
      <c r="Q349" s="189"/>
      <c r="R349" s="189"/>
    </row>
    <row r="350" spans="3:18" x14ac:dyDescent="0.2">
      <c r="J350" s="189"/>
      <c r="K350" s="189"/>
      <c r="L350" s="189"/>
      <c r="M350" s="189"/>
      <c r="N350" s="189"/>
      <c r="O350" s="189"/>
      <c r="P350" s="189"/>
      <c r="Q350" s="189"/>
      <c r="R350" s="189"/>
    </row>
    <row r="351" spans="3:18" x14ac:dyDescent="0.2">
      <c r="J351" s="189"/>
      <c r="K351" s="189"/>
      <c r="L351" s="189"/>
      <c r="M351" s="189"/>
      <c r="N351" s="189"/>
      <c r="O351" s="189"/>
      <c r="P351" s="189"/>
      <c r="Q351" s="189"/>
      <c r="R351" s="189"/>
    </row>
    <row r="352" spans="3:18" x14ac:dyDescent="0.2">
      <c r="J352" s="189"/>
      <c r="K352" s="189"/>
      <c r="L352" s="189"/>
      <c r="M352" s="189"/>
      <c r="N352" s="189"/>
      <c r="O352" s="189"/>
      <c r="P352" s="189"/>
      <c r="Q352" s="189"/>
      <c r="R352" s="189"/>
    </row>
    <row r="353" spans="4:18" ht="13.5" thickBot="1" x14ac:dyDescent="0.25">
      <c r="E353" s="4" t="s">
        <v>4</v>
      </c>
      <c r="J353" s="189"/>
      <c r="K353" s="189"/>
      <c r="L353" s="189"/>
      <c r="M353" s="189"/>
      <c r="N353" s="189"/>
      <c r="O353" s="189"/>
      <c r="P353" s="189"/>
      <c r="Q353" s="189"/>
      <c r="R353" s="189"/>
    </row>
    <row r="354" spans="4:18" ht="13.5" thickBot="1" x14ac:dyDescent="0.25">
      <c r="D354" s="5" t="s">
        <v>76</v>
      </c>
      <c r="E354" s="167">
        <v>2.5</v>
      </c>
      <c r="F354" t="s">
        <v>63</v>
      </c>
      <c r="J354" s="189"/>
      <c r="K354" s="189"/>
      <c r="L354" s="189"/>
      <c r="M354" s="189"/>
      <c r="N354" s="189"/>
      <c r="O354" s="189"/>
      <c r="P354" s="189"/>
      <c r="Q354" s="189"/>
      <c r="R354" s="189"/>
    </row>
    <row r="355" spans="4:18" x14ac:dyDescent="0.2">
      <c r="D355" s="9"/>
      <c r="E355" s="40" t="s">
        <v>14</v>
      </c>
      <c r="J355" s="189"/>
      <c r="K355" s="189"/>
      <c r="L355" s="189"/>
      <c r="M355" s="189"/>
      <c r="N355" s="189"/>
      <c r="O355" s="189"/>
      <c r="P355" s="189"/>
      <c r="Q355" s="189"/>
      <c r="R355" s="189"/>
    </row>
    <row r="356" spans="4:18" ht="13.5" thickBot="1" x14ac:dyDescent="0.25">
      <c r="D356" s="5" t="s">
        <v>231</v>
      </c>
      <c r="E356" s="10" t="s">
        <v>22</v>
      </c>
      <c r="J356" s="189"/>
      <c r="K356" s="189"/>
      <c r="L356" s="189"/>
      <c r="M356" s="189"/>
      <c r="N356" s="189"/>
      <c r="O356" s="189"/>
      <c r="P356" s="189"/>
      <c r="Q356" s="189"/>
      <c r="R356" s="189"/>
    </row>
    <row r="357" spans="4:18" ht="13.5" thickBot="1" x14ac:dyDescent="0.25">
      <c r="D357" s="47" t="s">
        <v>19</v>
      </c>
      <c r="E357" s="269">
        <f>1- NORMSDIST( E354 )</f>
        <v>6.2096653257761592E-3</v>
      </c>
      <c r="J357" s="189"/>
      <c r="K357" s="189"/>
      <c r="L357" s="189"/>
      <c r="M357" s="189"/>
      <c r="N357" s="189"/>
      <c r="O357" s="189"/>
      <c r="P357" s="189"/>
      <c r="Q357" s="189"/>
      <c r="R357" s="189"/>
    </row>
    <row r="358" spans="4:18" x14ac:dyDescent="0.2">
      <c r="J358" s="189"/>
      <c r="K358" s="189"/>
      <c r="L358" s="189"/>
      <c r="M358" s="189"/>
      <c r="N358" s="189"/>
      <c r="O358" s="189"/>
      <c r="P358" s="189"/>
      <c r="Q358" s="189"/>
      <c r="R358" s="189"/>
    </row>
    <row r="359" spans="4:18" x14ac:dyDescent="0.2">
      <c r="J359" s="189"/>
      <c r="K359" s="189"/>
      <c r="L359" s="189"/>
      <c r="M359" s="189"/>
      <c r="N359" s="189"/>
      <c r="O359" s="189"/>
      <c r="P359" s="189"/>
      <c r="Q359" s="189"/>
      <c r="R359" s="189"/>
    </row>
    <row r="360" spans="4:18" x14ac:dyDescent="0.2">
      <c r="J360" s="189"/>
      <c r="K360" s="189"/>
      <c r="L360" s="189"/>
      <c r="M360" s="189"/>
      <c r="N360" s="189"/>
      <c r="O360" s="189"/>
      <c r="P360" s="189"/>
      <c r="Q360" s="189"/>
      <c r="R360" s="189"/>
    </row>
    <row r="361" spans="4:18" x14ac:dyDescent="0.2">
      <c r="J361" s="189"/>
      <c r="K361" s="189"/>
      <c r="L361" s="189"/>
      <c r="M361" s="189"/>
      <c r="N361" s="189"/>
      <c r="O361" s="189"/>
      <c r="P361" s="189"/>
      <c r="Q361" s="189"/>
      <c r="R361" s="189"/>
    </row>
    <row r="362" spans="4:18" x14ac:dyDescent="0.2">
      <c r="J362" s="189"/>
      <c r="K362" s="189"/>
      <c r="L362" s="189"/>
      <c r="M362" s="189"/>
      <c r="N362" s="189"/>
      <c r="O362" s="189"/>
      <c r="P362" s="189"/>
      <c r="Q362" s="189"/>
      <c r="R362" s="189"/>
    </row>
    <row r="363" spans="4:18" x14ac:dyDescent="0.2">
      <c r="J363" s="189"/>
      <c r="K363" s="189"/>
      <c r="L363" s="189"/>
      <c r="M363" s="189"/>
      <c r="N363" s="189"/>
      <c r="O363" s="189"/>
      <c r="P363" s="189"/>
      <c r="Q363" s="189"/>
      <c r="R363" s="189"/>
    </row>
    <row r="364" spans="4:18" x14ac:dyDescent="0.2">
      <c r="D364" s="59"/>
      <c r="E364" s="87"/>
      <c r="F364" s="59"/>
      <c r="J364" s="189"/>
      <c r="K364" s="189"/>
      <c r="L364" s="189"/>
      <c r="M364" s="189"/>
      <c r="N364" s="189"/>
      <c r="O364" s="189"/>
      <c r="P364" s="189"/>
      <c r="Q364" s="189"/>
      <c r="R364" s="189"/>
    </row>
    <row r="365" spans="4:18" x14ac:dyDescent="0.2">
      <c r="D365" s="168"/>
      <c r="E365" s="169"/>
      <c r="F365" s="59"/>
      <c r="J365" s="189"/>
      <c r="K365" s="189"/>
      <c r="L365" s="189"/>
      <c r="M365" s="189"/>
      <c r="N365" s="189"/>
      <c r="O365" s="189"/>
      <c r="P365" s="189"/>
      <c r="Q365" s="189"/>
      <c r="R365" s="189"/>
    </row>
    <row r="366" spans="4:18" x14ac:dyDescent="0.2">
      <c r="D366" s="92"/>
      <c r="E366" s="81"/>
      <c r="F366" s="59"/>
      <c r="J366" s="189"/>
      <c r="K366" s="189"/>
      <c r="L366" s="189"/>
      <c r="M366" s="189"/>
      <c r="N366" s="189"/>
      <c r="O366" s="189"/>
      <c r="P366" s="189"/>
      <c r="Q366" s="189"/>
      <c r="R366" s="189"/>
    </row>
    <row r="367" spans="4:18" x14ac:dyDescent="0.2">
      <c r="D367" s="92"/>
      <c r="E367" s="81"/>
      <c r="F367" s="59"/>
      <c r="J367" s="189"/>
      <c r="K367" s="189"/>
      <c r="L367" s="189"/>
      <c r="M367" s="189"/>
      <c r="N367" s="189"/>
      <c r="O367" s="189"/>
      <c r="P367" s="189"/>
      <c r="Q367" s="189"/>
      <c r="R367" s="189"/>
    </row>
    <row r="368" spans="4:18" x14ac:dyDescent="0.2">
      <c r="D368" s="59"/>
      <c r="E368" s="164"/>
      <c r="F368" s="59"/>
      <c r="J368" s="189"/>
      <c r="K368" s="189"/>
      <c r="L368" s="189"/>
      <c r="M368" s="189"/>
      <c r="N368" s="189"/>
      <c r="O368" s="189"/>
      <c r="P368" s="189"/>
      <c r="Q368" s="189"/>
      <c r="R368" s="189"/>
    </row>
    <row r="369" spans="4:18" x14ac:dyDescent="0.2">
      <c r="D369" s="161"/>
      <c r="E369" s="80"/>
      <c r="F369" s="80"/>
      <c r="J369" s="189"/>
      <c r="K369" s="189"/>
      <c r="L369" s="189"/>
      <c r="M369" s="189"/>
      <c r="N369" s="189"/>
      <c r="O369" s="189"/>
      <c r="P369" s="189"/>
      <c r="Q369" s="189"/>
      <c r="R369" s="189"/>
    </row>
    <row r="370" spans="4:18" x14ac:dyDescent="0.2">
      <c r="D370" s="59"/>
      <c r="E370" s="80"/>
      <c r="F370" s="59"/>
      <c r="J370" s="189"/>
      <c r="K370" s="189"/>
      <c r="L370" s="189"/>
      <c r="M370" s="189"/>
      <c r="N370" s="189"/>
      <c r="O370" s="189"/>
      <c r="P370" s="189"/>
      <c r="Q370" s="189"/>
      <c r="R370" s="189"/>
    </row>
    <row r="371" spans="4:18" x14ac:dyDescent="0.2">
      <c r="D371" s="161"/>
      <c r="E371" s="80"/>
      <c r="F371" s="165"/>
      <c r="J371" s="189"/>
      <c r="K371" s="189"/>
      <c r="L371" s="189"/>
      <c r="M371" s="189"/>
      <c r="N371" s="189"/>
      <c r="O371" s="189"/>
      <c r="P371" s="189"/>
      <c r="Q371" s="189"/>
      <c r="R371" s="189"/>
    </row>
    <row r="372" spans="4:18" x14ac:dyDescent="0.2">
      <c r="D372" s="161"/>
      <c r="E372" s="165"/>
      <c r="F372" s="59"/>
      <c r="J372" s="189"/>
      <c r="K372" s="189"/>
      <c r="L372" s="189"/>
      <c r="M372" s="189"/>
      <c r="N372" s="189"/>
      <c r="O372" s="189"/>
      <c r="P372" s="189"/>
      <c r="Q372" s="189"/>
      <c r="R372" s="189"/>
    </row>
    <row r="373" spans="4:18" x14ac:dyDescent="0.2">
      <c r="D373" s="92"/>
      <c r="E373" s="59"/>
      <c r="F373" s="59"/>
      <c r="J373" s="189"/>
      <c r="K373" s="189"/>
      <c r="L373" s="189"/>
      <c r="M373" s="189"/>
      <c r="N373" s="189"/>
      <c r="O373" s="189"/>
      <c r="P373" s="189"/>
      <c r="Q373" s="189"/>
      <c r="R373" s="189"/>
    </row>
    <row r="374" spans="4:18" x14ac:dyDescent="0.2">
      <c r="D374" s="170"/>
      <c r="E374" s="171"/>
      <c r="F374" s="59"/>
      <c r="J374" s="189"/>
      <c r="K374" s="189"/>
      <c r="L374" s="189"/>
      <c r="M374" s="189"/>
      <c r="N374" s="189"/>
      <c r="O374" s="189"/>
      <c r="P374" s="189"/>
      <c r="Q374" s="189"/>
      <c r="R374" s="189"/>
    </row>
    <row r="375" spans="4:18" x14ac:dyDescent="0.2">
      <c r="D375" s="92"/>
      <c r="E375" s="59"/>
      <c r="F375" s="59"/>
      <c r="J375" s="189"/>
      <c r="K375" s="189"/>
      <c r="L375" s="189"/>
      <c r="M375" s="189"/>
      <c r="N375" s="189"/>
      <c r="O375" s="189"/>
      <c r="P375" s="189"/>
      <c r="Q375" s="189"/>
      <c r="R375" s="189"/>
    </row>
    <row r="376" spans="4:18" x14ac:dyDescent="0.2">
      <c r="D376" s="170"/>
      <c r="E376" s="171"/>
      <c r="F376" s="59"/>
      <c r="J376" s="189"/>
      <c r="K376" s="189"/>
      <c r="L376" s="189"/>
      <c r="M376" s="189"/>
      <c r="N376" s="189"/>
      <c r="O376" s="189"/>
      <c r="P376" s="189"/>
      <c r="Q376" s="189"/>
      <c r="R376" s="189"/>
    </row>
    <row r="377" spans="4:18" x14ac:dyDescent="0.2">
      <c r="J377" s="189"/>
      <c r="K377" s="189"/>
      <c r="L377" s="189"/>
      <c r="M377" s="189"/>
      <c r="N377" s="189"/>
      <c r="O377" s="189"/>
      <c r="P377" s="189"/>
      <c r="Q377" s="189"/>
      <c r="R377" s="189"/>
    </row>
    <row r="378" spans="4:18" x14ac:dyDescent="0.2">
      <c r="D378" s="59"/>
      <c r="E378" s="87"/>
      <c r="F378" s="59"/>
      <c r="J378" s="189"/>
      <c r="K378" s="189"/>
      <c r="L378" s="189"/>
      <c r="M378" s="189"/>
      <c r="N378" s="189"/>
      <c r="O378" s="189"/>
      <c r="P378" s="189"/>
      <c r="Q378" s="189"/>
      <c r="R378" s="189"/>
    </row>
    <row r="379" spans="4:18" x14ac:dyDescent="0.2">
      <c r="D379" s="92"/>
      <c r="E379" s="81"/>
      <c r="F379" s="59"/>
      <c r="J379" s="189"/>
      <c r="K379" s="189"/>
      <c r="L379" s="189"/>
      <c r="M379" s="189"/>
      <c r="N379" s="189"/>
      <c r="O379" s="189"/>
      <c r="P379" s="189"/>
      <c r="Q379" s="189"/>
      <c r="R379" s="189"/>
    </row>
    <row r="380" spans="4:18" x14ac:dyDescent="0.2">
      <c r="D380" s="92"/>
      <c r="E380" s="81"/>
      <c r="F380" s="59"/>
      <c r="J380" s="189"/>
      <c r="K380" s="189"/>
      <c r="L380" s="189"/>
      <c r="M380" s="189"/>
      <c r="N380" s="189"/>
      <c r="O380" s="189"/>
      <c r="P380" s="189"/>
      <c r="Q380" s="189"/>
      <c r="R380" s="189"/>
    </row>
    <row r="381" spans="4:18" x14ac:dyDescent="0.2">
      <c r="D381" s="92"/>
      <c r="E381" s="81"/>
      <c r="F381" s="59"/>
      <c r="J381" s="189"/>
      <c r="K381" s="189"/>
      <c r="L381" s="189"/>
      <c r="M381" s="189"/>
      <c r="N381" s="189"/>
      <c r="O381" s="189"/>
      <c r="P381" s="189"/>
      <c r="Q381" s="189"/>
      <c r="R381" s="189"/>
    </row>
    <row r="382" spans="4:18" x14ac:dyDescent="0.2">
      <c r="D382" s="9"/>
      <c r="E382" s="40"/>
      <c r="J382" s="189"/>
      <c r="K382" s="189"/>
      <c r="L382" s="189"/>
      <c r="M382" s="189"/>
      <c r="N382" s="189"/>
      <c r="O382" s="189"/>
      <c r="P382" s="189"/>
      <c r="Q382" s="189"/>
      <c r="R382" s="189"/>
    </row>
    <row r="383" spans="4:18" x14ac:dyDescent="0.2">
      <c r="D383" s="5"/>
      <c r="J383" s="189"/>
      <c r="K383" s="189"/>
      <c r="L383" s="189"/>
      <c r="M383" s="189"/>
      <c r="N383" s="189"/>
      <c r="O383" s="189"/>
      <c r="P383" s="189"/>
      <c r="Q383" s="189"/>
      <c r="R383" s="189"/>
    </row>
    <row r="384" spans="4:18" x14ac:dyDescent="0.2">
      <c r="D384" s="16"/>
      <c r="E384" s="11"/>
      <c r="J384" s="189"/>
      <c r="K384" s="189"/>
      <c r="L384" s="189"/>
      <c r="M384" s="189"/>
      <c r="N384" s="189"/>
      <c r="O384" s="189"/>
      <c r="P384" s="189"/>
      <c r="Q384" s="189"/>
      <c r="R384" s="189"/>
    </row>
    <row r="385" spans="4:18" x14ac:dyDescent="0.2">
      <c r="D385" s="5"/>
      <c r="J385" s="189"/>
      <c r="K385" s="189"/>
      <c r="L385" s="189"/>
      <c r="M385" s="189"/>
      <c r="N385" s="189"/>
      <c r="O385" s="189"/>
      <c r="P385" s="189"/>
      <c r="Q385" s="189"/>
      <c r="R385" s="189"/>
    </row>
    <row r="386" spans="4:18" x14ac:dyDescent="0.2">
      <c r="D386" s="16"/>
      <c r="E386" s="11"/>
      <c r="J386" s="189"/>
      <c r="K386" s="189"/>
      <c r="L386" s="189"/>
      <c r="M386" s="189"/>
      <c r="N386" s="189"/>
      <c r="O386" s="189"/>
      <c r="P386" s="189"/>
      <c r="Q386" s="189"/>
      <c r="R386" s="189"/>
    </row>
    <row r="387" spans="4:18" x14ac:dyDescent="0.2">
      <c r="J387" s="189"/>
      <c r="K387" s="189"/>
      <c r="L387" s="189"/>
      <c r="M387" s="189"/>
      <c r="N387" s="189"/>
      <c r="O387" s="189"/>
      <c r="P387" s="189"/>
      <c r="Q387" s="189"/>
      <c r="R387" s="189"/>
    </row>
    <row r="388" spans="4:18" x14ac:dyDescent="0.2">
      <c r="J388" s="189"/>
      <c r="K388" s="189"/>
      <c r="L388" s="189"/>
      <c r="M388" s="189"/>
      <c r="N388" s="189"/>
      <c r="O388" s="189"/>
      <c r="P388" s="189"/>
      <c r="Q388" s="189"/>
      <c r="R388" s="189"/>
    </row>
    <row r="389" spans="4:18" x14ac:dyDescent="0.2">
      <c r="J389" s="189"/>
      <c r="K389" s="189"/>
      <c r="L389" s="189"/>
      <c r="M389" s="189"/>
      <c r="N389" s="189"/>
      <c r="O389" s="189"/>
      <c r="P389" s="189"/>
      <c r="Q389" s="189"/>
      <c r="R389" s="189"/>
    </row>
    <row r="390" spans="4:18" x14ac:dyDescent="0.2">
      <c r="J390" s="189"/>
      <c r="K390" s="189"/>
      <c r="L390" s="189"/>
      <c r="M390" s="189"/>
      <c r="N390" s="189"/>
      <c r="O390" s="189"/>
      <c r="P390" s="189"/>
      <c r="Q390" s="189"/>
      <c r="R390" s="189"/>
    </row>
    <row r="391" spans="4:18" x14ac:dyDescent="0.2">
      <c r="J391" s="189"/>
      <c r="K391" s="189"/>
      <c r="L391" s="189"/>
      <c r="M391" s="189"/>
      <c r="N391" s="189"/>
      <c r="O391" s="189"/>
      <c r="P391" s="189"/>
      <c r="Q391" s="189"/>
      <c r="R391" s="189"/>
    </row>
    <row r="392" spans="4:18" x14ac:dyDescent="0.2">
      <c r="J392" s="189"/>
      <c r="K392" s="189"/>
      <c r="L392" s="189"/>
      <c r="M392" s="189"/>
      <c r="N392" s="189"/>
      <c r="O392" s="189"/>
      <c r="P392" s="189"/>
      <c r="Q392" s="189"/>
      <c r="R392" s="189"/>
    </row>
    <row r="393" spans="4:18" x14ac:dyDescent="0.2">
      <c r="J393" s="189"/>
      <c r="K393" s="189"/>
      <c r="L393" s="189"/>
      <c r="M393" s="189"/>
      <c r="N393" s="189"/>
      <c r="O393" s="189"/>
      <c r="P393" s="189"/>
      <c r="Q393" s="189"/>
      <c r="R393" s="189"/>
    </row>
    <row r="394" spans="4:18" x14ac:dyDescent="0.2">
      <c r="J394" s="189"/>
      <c r="K394" s="189"/>
      <c r="L394" s="189"/>
      <c r="M394" s="189"/>
      <c r="N394" s="189"/>
      <c r="O394" s="189"/>
      <c r="P394" s="189"/>
      <c r="Q394" s="189"/>
      <c r="R394" s="189"/>
    </row>
    <row r="395" spans="4:18" x14ac:dyDescent="0.2">
      <c r="J395" s="189"/>
      <c r="K395" s="189"/>
      <c r="L395" s="189"/>
      <c r="M395" s="189"/>
      <c r="N395" s="189"/>
      <c r="O395" s="189"/>
      <c r="P395" s="189"/>
      <c r="Q395" s="189"/>
      <c r="R395" s="189"/>
    </row>
    <row r="396" spans="4:18" x14ac:dyDescent="0.2">
      <c r="J396" s="189"/>
      <c r="K396" s="189"/>
      <c r="L396" s="189"/>
      <c r="M396" s="189"/>
      <c r="N396" s="189"/>
      <c r="O396" s="189"/>
      <c r="P396" s="189"/>
      <c r="Q396" s="189"/>
      <c r="R396" s="189"/>
    </row>
    <row r="397" spans="4:18" x14ac:dyDescent="0.2">
      <c r="J397" s="189"/>
      <c r="K397" s="189"/>
      <c r="L397" s="189"/>
      <c r="M397" s="189"/>
      <c r="N397" s="189"/>
      <c r="O397" s="189"/>
      <c r="P397" s="189"/>
      <c r="Q397" s="189"/>
      <c r="R397" s="189"/>
    </row>
    <row r="398" spans="4:18" x14ac:dyDescent="0.2">
      <c r="J398" s="189"/>
      <c r="K398" s="189"/>
      <c r="L398" s="189"/>
      <c r="M398" s="189"/>
      <c r="N398" s="189"/>
      <c r="O398" s="189"/>
      <c r="P398" s="189"/>
      <c r="Q398" s="189"/>
      <c r="R398" s="189"/>
    </row>
    <row r="399" spans="4:18" x14ac:dyDescent="0.2">
      <c r="J399" s="189"/>
      <c r="K399" s="189"/>
      <c r="L399" s="189"/>
      <c r="M399" s="189"/>
      <c r="N399" s="189"/>
      <c r="O399" s="189"/>
      <c r="P399" s="189"/>
      <c r="Q399" s="189"/>
      <c r="R399" s="189"/>
    </row>
    <row r="400" spans="4:18" x14ac:dyDescent="0.2">
      <c r="J400" s="189"/>
      <c r="K400" s="189"/>
      <c r="L400" s="189"/>
      <c r="M400" s="189"/>
      <c r="N400" s="189"/>
      <c r="O400" s="189"/>
      <c r="P400" s="189"/>
      <c r="Q400" s="189"/>
      <c r="R400" s="189"/>
    </row>
    <row r="401" spans="10:18" x14ac:dyDescent="0.2">
      <c r="J401" s="189"/>
      <c r="K401" s="189"/>
      <c r="L401" s="189"/>
      <c r="M401" s="189"/>
      <c r="N401" s="189"/>
      <c r="O401" s="189"/>
      <c r="P401" s="189"/>
      <c r="Q401" s="189"/>
      <c r="R401" s="189"/>
    </row>
    <row r="402" spans="10:18" x14ac:dyDescent="0.2">
      <c r="J402" s="189"/>
      <c r="K402" s="189"/>
      <c r="L402" s="189"/>
      <c r="M402" s="189"/>
      <c r="N402" s="189"/>
      <c r="O402" s="189"/>
      <c r="P402" s="189"/>
      <c r="Q402" s="189"/>
      <c r="R402" s="189"/>
    </row>
    <row r="403" spans="10:18" x14ac:dyDescent="0.2">
      <c r="J403" s="189"/>
      <c r="K403" s="189"/>
      <c r="L403" s="189"/>
      <c r="M403" s="189"/>
      <c r="N403" s="189"/>
      <c r="O403" s="189"/>
      <c r="P403" s="189"/>
      <c r="Q403" s="189"/>
      <c r="R403" s="189"/>
    </row>
    <row r="404" spans="10:18" x14ac:dyDescent="0.2">
      <c r="J404" s="189"/>
      <c r="K404" s="189"/>
      <c r="L404" s="189"/>
      <c r="M404" s="189"/>
      <c r="N404" s="189"/>
      <c r="O404" s="189"/>
      <c r="P404" s="189"/>
      <c r="Q404" s="189"/>
      <c r="R404" s="189"/>
    </row>
    <row r="405" spans="10:18" x14ac:dyDescent="0.2">
      <c r="J405" s="189"/>
      <c r="K405" s="189"/>
      <c r="L405" s="189"/>
      <c r="M405" s="189"/>
      <c r="N405" s="189"/>
      <c r="O405" s="189"/>
      <c r="P405" s="189"/>
      <c r="Q405" s="189"/>
      <c r="R405" s="189"/>
    </row>
    <row r="406" spans="10:18" x14ac:dyDescent="0.2">
      <c r="J406" s="189"/>
      <c r="K406" s="189"/>
      <c r="L406" s="189"/>
      <c r="M406" s="189"/>
      <c r="N406" s="189"/>
      <c r="O406" s="189"/>
      <c r="P406" s="189"/>
      <c r="Q406" s="189"/>
      <c r="R406" s="189"/>
    </row>
    <row r="407" spans="10:18" x14ac:dyDescent="0.2">
      <c r="J407" s="189"/>
      <c r="K407" s="189"/>
      <c r="L407" s="189"/>
      <c r="M407" s="189"/>
      <c r="N407" s="189"/>
      <c r="O407" s="189"/>
      <c r="P407" s="189"/>
      <c r="Q407" s="189"/>
      <c r="R407" s="189"/>
    </row>
    <row r="408" spans="10:18" x14ac:dyDescent="0.2">
      <c r="J408" s="189"/>
      <c r="K408" s="189"/>
      <c r="L408" s="189"/>
      <c r="M408" s="189"/>
      <c r="N408" s="189"/>
      <c r="O408" s="189"/>
      <c r="P408" s="189"/>
      <c r="Q408" s="189"/>
      <c r="R408" s="189"/>
    </row>
    <row r="409" spans="10:18" x14ac:dyDescent="0.2">
      <c r="J409" s="189"/>
      <c r="K409" s="189"/>
      <c r="L409" s="189"/>
      <c r="M409" s="189"/>
      <c r="N409" s="189"/>
      <c r="O409" s="189"/>
      <c r="P409" s="189"/>
      <c r="Q409" s="189"/>
      <c r="R409" s="189"/>
    </row>
    <row r="410" spans="10:18" x14ac:dyDescent="0.2">
      <c r="J410" s="189"/>
      <c r="K410" s="189"/>
      <c r="L410" s="189"/>
      <c r="M410" s="189"/>
      <c r="N410" s="189"/>
      <c r="O410" s="189"/>
      <c r="P410" s="189"/>
      <c r="Q410" s="189"/>
      <c r="R410" s="189"/>
    </row>
  </sheetData>
  <sheetProtection sheet="1" objects="1" scenarios="1" formatCells="0" selectLockedCells="1"/>
  <phoneticPr fontId="3" type="noConversion"/>
  <pageMargins left="0.75" right="0.75" top="1" bottom="1" header="0.5" footer="0.5"/>
  <pageSetup orientation="portrait" horizontalDpi="4294967295"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2"/>
  <sheetViews>
    <sheetView workbookViewId="0">
      <selection activeCell="N2" sqref="N2"/>
    </sheetView>
  </sheetViews>
  <sheetFormatPr defaultRowHeight="12.75" x14ac:dyDescent="0.2"/>
  <cols>
    <col min="2" max="2" width="15" customWidth="1"/>
    <col min="3" max="3" width="13.28515625" customWidth="1"/>
    <col min="4" max="4" width="10.5703125" customWidth="1"/>
    <col min="5" max="5" width="12.28515625" customWidth="1"/>
    <col min="6" max="6" width="10.7109375" customWidth="1"/>
    <col min="7" max="7" width="9.7109375" customWidth="1"/>
  </cols>
  <sheetData>
    <row r="1" spans="1:17" ht="15.75" x14ac:dyDescent="0.25">
      <c r="A1" s="1" t="s">
        <v>1</v>
      </c>
      <c r="I1" s="189"/>
      <c r="J1" s="189"/>
      <c r="K1" s="189"/>
      <c r="L1" s="189"/>
      <c r="M1" s="189"/>
      <c r="N1" s="189"/>
      <c r="O1" s="189"/>
      <c r="P1" s="189"/>
      <c r="Q1" s="189"/>
    </row>
    <row r="2" spans="1:17" x14ac:dyDescent="0.2">
      <c r="B2" s="2"/>
      <c r="I2" s="189"/>
      <c r="J2" s="189"/>
      <c r="K2" s="189"/>
      <c r="L2" s="189"/>
      <c r="M2" s="189"/>
      <c r="N2" s="189"/>
      <c r="O2" s="189"/>
      <c r="P2" s="189"/>
      <c r="Q2" s="189"/>
    </row>
    <row r="3" spans="1:17" ht="15.75" x14ac:dyDescent="0.25">
      <c r="B3" s="1" t="s">
        <v>126</v>
      </c>
      <c r="I3" s="189"/>
      <c r="J3" s="189"/>
      <c r="K3" s="189"/>
      <c r="L3" s="189"/>
      <c r="M3" s="189"/>
      <c r="N3" s="189"/>
      <c r="O3" s="189"/>
      <c r="P3" s="189"/>
      <c r="Q3" s="189"/>
    </row>
    <row r="4" spans="1:17" x14ac:dyDescent="0.2">
      <c r="I4" s="189"/>
      <c r="J4" s="189"/>
      <c r="K4" s="189"/>
      <c r="L4" s="189"/>
      <c r="M4" s="189"/>
      <c r="N4" s="189"/>
      <c r="O4" s="189"/>
      <c r="P4" s="189"/>
      <c r="Q4" s="189"/>
    </row>
    <row r="5" spans="1:17" x14ac:dyDescent="0.2">
      <c r="I5" s="189"/>
      <c r="J5" s="189"/>
      <c r="K5" s="189"/>
      <c r="L5" s="189"/>
      <c r="M5" s="189"/>
      <c r="N5" s="189"/>
      <c r="O5" s="189"/>
      <c r="P5" s="189"/>
      <c r="Q5" s="189"/>
    </row>
    <row r="6" spans="1:17" x14ac:dyDescent="0.2">
      <c r="I6" s="189"/>
      <c r="J6" s="189"/>
      <c r="K6" s="189"/>
      <c r="L6" s="189"/>
      <c r="M6" s="189"/>
      <c r="N6" s="189"/>
      <c r="O6" s="189"/>
      <c r="P6" s="189"/>
      <c r="Q6" s="189"/>
    </row>
    <row r="7" spans="1:17" x14ac:dyDescent="0.2">
      <c r="I7" s="189"/>
      <c r="J7" s="189"/>
      <c r="K7" s="189"/>
      <c r="L7" s="189"/>
      <c r="M7" s="189"/>
      <c r="N7" s="189"/>
      <c r="O7" s="189"/>
      <c r="P7" s="189"/>
      <c r="Q7" s="189"/>
    </row>
    <row r="8" spans="1:17" x14ac:dyDescent="0.2">
      <c r="I8" s="189"/>
      <c r="J8" s="189"/>
      <c r="K8" s="189"/>
      <c r="L8" s="189"/>
      <c r="M8" s="189"/>
      <c r="N8" s="189"/>
      <c r="O8" s="189"/>
      <c r="P8" s="189"/>
      <c r="Q8" s="189"/>
    </row>
    <row r="9" spans="1:17" x14ac:dyDescent="0.2">
      <c r="I9" s="189"/>
      <c r="J9" s="189"/>
      <c r="K9" s="189"/>
      <c r="L9" s="189"/>
      <c r="M9" s="189"/>
      <c r="N9" s="189"/>
      <c r="O9" s="189"/>
      <c r="P9" s="189"/>
      <c r="Q9" s="189"/>
    </row>
    <row r="10" spans="1:17" x14ac:dyDescent="0.2">
      <c r="I10" s="189"/>
      <c r="J10" s="189"/>
      <c r="K10" s="189"/>
      <c r="L10" s="189"/>
      <c r="M10" s="189"/>
      <c r="N10" s="189"/>
      <c r="O10" s="189"/>
      <c r="P10" s="189"/>
      <c r="Q10" s="189"/>
    </row>
    <row r="11" spans="1:17" x14ac:dyDescent="0.2">
      <c r="I11" s="189"/>
      <c r="J11" s="189"/>
      <c r="K11" s="189"/>
      <c r="L11" s="189"/>
      <c r="M11" s="189"/>
      <c r="N11" s="189"/>
      <c r="O11" s="189"/>
      <c r="P11" s="189"/>
      <c r="Q11" s="189"/>
    </row>
    <row r="12" spans="1:17" x14ac:dyDescent="0.2">
      <c r="I12" s="189"/>
      <c r="J12" s="189"/>
      <c r="K12" s="189"/>
      <c r="L12" s="189"/>
      <c r="M12" s="189"/>
      <c r="N12" s="189"/>
      <c r="O12" s="189"/>
      <c r="P12" s="189"/>
      <c r="Q12" s="189"/>
    </row>
    <row r="13" spans="1:17" x14ac:dyDescent="0.2">
      <c r="I13" s="189"/>
      <c r="J13" s="189"/>
      <c r="K13" s="189"/>
      <c r="L13" s="189"/>
      <c r="M13" s="189"/>
      <c r="N13" s="189"/>
      <c r="O13" s="189"/>
      <c r="P13" s="189"/>
      <c r="Q13" s="189"/>
    </row>
    <row r="14" spans="1:17" x14ac:dyDescent="0.2">
      <c r="I14" s="189"/>
      <c r="J14" s="189"/>
      <c r="K14" s="189"/>
      <c r="L14" s="189"/>
      <c r="M14" s="189"/>
      <c r="N14" s="189"/>
      <c r="O14" s="189"/>
      <c r="P14" s="189"/>
      <c r="Q14" s="189"/>
    </row>
    <row r="15" spans="1:17" x14ac:dyDescent="0.2">
      <c r="I15" s="189"/>
      <c r="J15" s="189"/>
      <c r="K15" s="189"/>
      <c r="L15" s="189"/>
      <c r="M15" s="189"/>
      <c r="N15" s="189"/>
      <c r="O15" s="189"/>
      <c r="P15" s="189"/>
      <c r="Q15" s="189"/>
    </row>
    <row r="16" spans="1:17" x14ac:dyDescent="0.2">
      <c r="I16" s="189"/>
      <c r="J16" s="189"/>
      <c r="K16" s="189"/>
      <c r="L16" s="189"/>
      <c r="M16" s="189"/>
      <c r="N16" s="189"/>
      <c r="O16" s="189"/>
      <c r="P16" s="189"/>
      <c r="Q16" s="189"/>
    </row>
    <row r="17" spans="9:17" x14ac:dyDescent="0.2">
      <c r="I17" s="189"/>
      <c r="J17" s="189"/>
      <c r="K17" s="189"/>
      <c r="L17" s="189"/>
      <c r="M17" s="189"/>
      <c r="N17" s="189"/>
      <c r="O17" s="189"/>
      <c r="P17" s="189"/>
      <c r="Q17" s="189"/>
    </row>
    <row r="18" spans="9:17" x14ac:dyDescent="0.2">
      <c r="I18" s="189"/>
      <c r="J18" s="189"/>
      <c r="K18" s="189"/>
      <c r="L18" s="189"/>
      <c r="M18" s="189"/>
      <c r="N18" s="189"/>
      <c r="O18" s="189"/>
      <c r="P18" s="189"/>
      <c r="Q18" s="189"/>
    </row>
    <row r="19" spans="9:17" x14ac:dyDescent="0.2">
      <c r="I19" s="189"/>
      <c r="J19" s="189"/>
      <c r="K19" s="189"/>
      <c r="L19" s="189"/>
      <c r="M19" s="189"/>
      <c r="N19" s="189"/>
      <c r="O19" s="189"/>
      <c r="P19" s="189"/>
      <c r="Q19" s="189"/>
    </row>
    <row r="20" spans="9:17" x14ac:dyDescent="0.2">
      <c r="I20" s="189"/>
      <c r="J20" s="189"/>
      <c r="K20" s="189"/>
      <c r="L20" s="189"/>
      <c r="M20" s="189"/>
      <c r="N20" s="189"/>
      <c r="O20" s="189"/>
      <c r="P20" s="189"/>
      <c r="Q20" s="189"/>
    </row>
    <row r="21" spans="9:17" x14ac:dyDescent="0.2">
      <c r="I21" s="189"/>
      <c r="J21" s="189"/>
      <c r="K21" s="189"/>
      <c r="L21" s="189"/>
      <c r="M21" s="189"/>
      <c r="N21" s="189"/>
      <c r="O21" s="189"/>
      <c r="P21" s="189"/>
      <c r="Q21" s="189"/>
    </row>
    <row r="22" spans="9:17" x14ac:dyDescent="0.2">
      <c r="I22" s="189"/>
      <c r="J22" s="189"/>
      <c r="K22" s="189"/>
      <c r="L22" s="189"/>
      <c r="M22" s="189"/>
      <c r="N22" s="189"/>
      <c r="O22" s="189"/>
      <c r="P22" s="189"/>
      <c r="Q22" s="189"/>
    </row>
    <row r="23" spans="9:17" x14ac:dyDescent="0.2">
      <c r="I23" s="189"/>
      <c r="J23" s="189"/>
      <c r="K23" s="189"/>
      <c r="L23" s="189"/>
      <c r="M23" s="189"/>
      <c r="N23" s="189"/>
      <c r="O23" s="189"/>
      <c r="P23" s="189"/>
      <c r="Q23" s="189"/>
    </row>
    <row r="24" spans="9:17" x14ac:dyDescent="0.2">
      <c r="I24" s="189"/>
      <c r="J24" s="189"/>
      <c r="K24" s="189"/>
      <c r="L24" s="189"/>
      <c r="M24" s="189"/>
      <c r="N24" s="189"/>
      <c r="O24" s="189"/>
      <c r="P24" s="189"/>
      <c r="Q24" s="189"/>
    </row>
    <row r="25" spans="9:17" x14ac:dyDescent="0.2">
      <c r="I25" s="189"/>
      <c r="J25" s="189"/>
      <c r="K25" s="189"/>
      <c r="L25" s="189"/>
      <c r="M25" s="189"/>
      <c r="N25" s="189"/>
      <c r="O25" s="189"/>
      <c r="P25" s="189"/>
      <c r="Q25" s="189"/>
    </row>
    <row r="26" spans="9:17" x14ac:dyDescent="0.2">
      <c r="I26" s="189"/>
      <c r="J26" s="189"/>
      <c r="K26" s="189"/>
      <c r="L26" s="189"/>
      <c r="M26" s="189"/>
      <c r="N26" s="189"/>
      <c r="O26" s="189"/>
      <c r="P26" s="189"/>
      <c r="Q26" s="189"/>
    </row>
    <row r="27" spans="9:17" x14ac:dyDescent="0.2">
      <c r="I27" s="189"/>
      <c r="J27" s="189"/>
      <c r="K27" s="189"/>
      <c r="L27" s="189"/>
      <c r="M27" s="189"/>
      <c r="N27" s="189"/>
      <c r="O27" s="189"/>
      <c r="P27" s="189"/>
      <c r="Q27" s="189"/>
    </row>
    <row r="28" spans="9:17" x14ac:dyDescent="0.2">
      <c r="I28" s="189"/>
      <c r="J28" s="189"/>
      <c r="K28" s="189"/>
      <c r="L28" s="189"/>
      <c r="M28" s="189"/>
      <c r="N28" s="189"/>
      <c r="O28" s="189"/>
      <c r="P28" s="189"/>
      <c r="Q28" s="189"/>
    </row>
    <row r="29" spans="9:17" x14ac:dyDescent="0.2">
      <c r="I29" s="189"/>
      <c r="J29" s="189"/>
      <c r="K29" s="189"/>
      <c r="L29" s="189"/>
      <c r="M29" s="189"/>
      <c r="N29" s="189"/>
      <c r="O29" s="189"/>
      <c r="P29" s="189"/>
      <c r="Q29" s="189"/>
    </row>
    <row r="30" spans="9:17" x14ac:dyDescent="0.2">
      <c r="I30" s="189"/>
      <c r="J30" s="189"/>
      <c r="K30" s="189"/>
      <c r="L30" s="189"/>
      <c r="M30" s="189"/>
      <c r="N30" s="189"/>
      <c r="O30" s="189"/>
      <c r="P30" s="189"/>
      <c r="Q30" s="189"/>
    </row>
    <row r="31" spans="9:17" x14ac:dyDescent="0.2">
      <c r="I31" s="189"/>
      <c r="J31" s="189"/>
      <c r="K31" s="189"/>
      <c r="L31" s="189"/>
      <c r="M31" s="189"/>
      <c r="N31" s="189"/>
      <c r="O31" s="189"/>
      <c r="P31" s="189"/>
      <c r="Q31" s="189"/>
    </row>
    <row r="32" spans="9:17" x14ac:dyDescent="0.2">
      <c r="I32" s="189"/>
      <c r="J32" s="189"/>
      <c r="K32" s="189"/>
      <c r="L32" s="189"/>
      <c r="M32" s="189"/>
      <c r="N32" s="189"/>
      <c r="O32" s="189"/>
      <c r="P32" s="189"/>
      <c r="Q32" s="189"/>
    </row>
    <row r="33" spans="9:17" x14ac:dyDescent="0.2">
      <c r="I33" s="189"/>
      <c r="J33" s="189"/>
      <c r="K33" s="189"/>
      <c r="L33" s="189"/>
      <c r="M33" s="189"/>
      <c r="N33" s="189"/>
      <c r="O33" s="189"/>
      <c r="P33" s="189"/>
      <c r="Q33" s="189"/>
    </row>
    <row r="34" spans="9:17" x14ac:dyDescent="0.2">
      <c r="I34" s="189"/>
      <c r="J34" s="189"/>
      <c r="K34" s="189"/>
      <c r="L34" s="189"/>
      <c r="M34" s="189"/>
      <c r="N34" s="189"/>
      <c r="O34" s="189"/>
      <c r="P34" s="189"/>
      <c r="Q34" s="189"/>
    </row>
    <row r="35" spans="9:17" x14ac:dyDescent="0.2">
      <c r="I35" s="189"/>
      <c r="J35" s="189"/>
      <c r="K35" s="189"/>
      <c r="L35" s="189"/>
      <c r="M35" s="189"/>
      <c r="N35" s="189"/>
      <c r="O35" s="189"/>
      <c r="P35" s="189"/>
      <c r="Q35" s="189"/>
    </row>
    <row r="36" spans="9:17" x14ac:dyDescent="0.2">
      <c r="I36" s="189"/>
      <c r="J36" s="189"/>
      <c r="K36" s="189"/>
      <c r="L36" s="189"/>
      <c r="M36" s="189"/>
      <c r="N36" s="189"/>
      <c r="O36" s="189"/>
      <c r="P36" s="189"/>
      <c r="Q36" s="189"/>
    </row>
    <row r="37" spans="9:17" x14ac:dyDescent="0.2">
      <c r="I37" s="189"/>
      <c r="J37" s="189"/>
      <c r="K37" s="189"/>
      <c r="L37" s="189"/>
      <c r="M37" s="189"/>
      <c r="N37" s="189"/>
      <c r="O37" s="189"/>
      <c r="P37" s="189"/>
      <c r="Q37" s="189"/>
    </row>
    <row r="38" spans="9:17" x14ac:dyDescent="0.2">
      <c r="I38" s="189"/>
      <c r="J38" s="189"/>
      <c r="K38" s="189"/>
      <c r="L38" s="189"/>
      <c r="M38" s="189"/>
      <c r="N38" s="189"/>
      <c r="O38" s="189"/>
      <c r="P38" s="189"/>
      <c r="Q38" s="189"/>
    </row>
    <row r="39" spans="9:17" x14ac:dyDescent="0.2">
      <c r="I39" s="189"/>
      <c r="J39" s="189"/>
      <c r="K39" s="189"/>
      <c r="L39" s="189"/>
      <c r="M39" s="189"/>
      <c r="N39" s="189"/>
      <c r="O39" s="189"/>
      <c r="P39" s="189"/>
      <c r="Q39" s="189"/>
    </row>
    <row r="40" spans="9:17" x14ac:dyDescent="0.2">
      <c r="I40" s="189"/>
      <c r="J40" s="189"/>
      <c r="K40" s="189"/>
      <c r="L40" s="189"/>
      <c r="M40" s="189"/>
      <c r="N40" s="189"/>
      <c r="O40" s="189"/>
      <c r="P40" s="189"/>
      <c r="Q40" s="189"/>
    </row>
    <row r="41" spans="9:17" x14ac:dyDescent="0.2">
      <c r="I41" s="189"/>
      <c r="J41" s="189"/>
      <c r="K41" s="189"/>
      <c r="L41" s="189"/>
      <c r="M41" s="189"/>
      <c r="N41" s="189"/>
      <c r="O41" s="189"/>
      <c r="P41" s="189"/>
      <c r="Q41" s="189"/>
    </row>
    <row r="42" spans="9:17" x14ac:dyDescent="0.2">
      <c r="I42" s="189"/>
      <c r="J42" s="189"/>
      <c r="K42" s="189"/>
      <c r="L42" s="189"/>
      <c r="M42" s="189"/>
      <c r="N42" s="189"/>
      <c r="O42" s="189"/>
      <c r="P42" s="189"/>
      <c r="Q42" s="189"/>
    </row>
    <row r="43" spans="9:17" x14ac:dyDescent="0.2">
      <c r="I43" s="189"/>
      <c r="J43" s="189"/>
      <c r="K43" s="189"/>
      <c r="L43" s="189"/>
      <c r="M43" s="189"/>
      <c r="N43" s="189"/>
      <c r="O43" s="189"/>
      <c r="P43" s="189"/>
      <c r="Q43" s="189"/>
    </row>
    <row r="44" spans="9:17" x14ac:dyDescent="0.2">
      <c r="I44" s="189"/>
      <c r="J44" s="189"/>
      <c r="K44" s="189"/>
      <c r="L44" s="189"/>
      <c r="M44" s="189"/>
      <c r="N44" s="189"/>
      <c r="O44" s="189"/>
      <c r="P44" s="189"/>
      <c r="Q44" s="189"/>
    </row>
    <row r="45" spans="9:17" x14ac:dyDescent="0.2">
      <c r="I45" s="189"/>
      <c r="J45" s="189"/>
      <c r="K45" s="189"/>
      <c r="L45" s="189"/>
      <c r="M45" s="189"/>
      <c r="N45" s="189"/>
      <c r="O45" s="189"/>
      <c r="P45" s="189"/>
      <c r="Q45" s="189"/>
    </row>
    <row r="46" spans="9:17" x14ac:dyDescent="0.2">
      <c r="I46" s="189"/>
      <c r="J46" s="189"/>
      <c r="K46" s="189"/>
      <c r="L46" s="189"/>
      <c r="M46" s="189"/>
      <c r="N46" s="189"/>
      <c r="O46" s="189"/>
      <c r="P46" s="189"/>
      <c r="Q46" s="189"/>
    </row>
    <row r="47" spans="9:17" x14ac:dyDescent="0.2">
      <c r="I47" s="189"/>
      <c r="J47" s="189"/>
      <c r="K47" s="189"/>
      <c r="L47" s="189"/>
      <c r="M47" s="189"/>
      <c r="N47" s="189"/>
      <c r="O47" s="189"/>
      <c r="P47" s="189"/>
      <c r="Q47" s="189"/>
    </row>
    <row r="48" spans="9:17" x14ac:dyDescent="0.2">
      <c r="I48" s="189"/>
      <c r="J48" s="189"/>
      <c r="K48" s="189"/>
      <c r="L48" s="189"/>
      <c r="M48" s="189"/>
      <c r="N48" s="189"/>
      <c r="O48" s="189"/>
      <c r="P48" s="189"/>
      <c r="Q48" s="189"/>
    </row>
    <row r="49" spans="9:17" x14ac:dyDescent="0.2">
      <c r="I49" s="189"/>
      <c r="J49" s="189"/>
      <c r="K49" s="189"/>
      <c r="L49" s="189"/>
      <c r="M49" s="189"/>
      <c r="N49" s="189"/>
      <c r="O49" s="189"/>
      <c r="P49" s="189"/>
      <c r="Q49" s="189"/>
    </row>
    <row r="50" spans="9:17" x14ac:dyDescent="0.2">
      <c r="I50" s="189"/>
      <c r="J50" s="189"/>
      <c r="K50" s="189"/>
      <c r="L50" s="189"/>
      <c r="M50" s="189"/>
      <c r="N50" s="189"/>
      <c r="O50" s="189"/>
      <c r="P50" s="189"/>
      <c r="Q50" s="189"/>
    </row>
    <row r="51" spans="9:17" x14ac:dyDescent="0.2">
      <c r="I51" s="189"/>
      <c r="J51" s="189"/>
      <c r="K51" s="189"/>
      <c r="L51" s="189"/>
      <c r="M51" s="189"/>
      <c r="N51" s="189"/>
      <c r="O51" s="189"/>
      <c r="P51" s="189"/>
      <c r="Q51" s="189"/>
    </row>
    <row r="52" spans="9:17" x14ac:dyDescent="0.2">
      <c r="I52" s="189"/>
      <c r="J52" s="189"/>
      <c r="K52" s="189"/>
      <c r="L52" s="189"/>
      <c r="M52" s="189"/>
      <c r="N52" s="189"/>
      <c r="O52" s="189"/>
      <c r="P52" s="189"/>
      <c r="Q52" s="189"/>
    </row>
    <row r="53" spans="9:17" x14ac:dyDescent="0.2">
      <c r="I53" s="189"/>
      <c r="J53" s="189"/>
      <c r="K53" s="189"/>
      <c r="L53" s="189"/>
      <c r="M53" s="189"/>
      <c r="N53" s="189"/>
      <c r="O53" s="189"/>
      <c r="P53" s="189"/>
      <c r="Q53" s="189"/>
    </row>
    <row r="54" spans="9:17" x14ac:dyDescent="0.2">
      <c r="I54" s="189"/>
      <c r="J54" s="189"/>
      <c r="K54" s="189"/>
      <c r="L54" s="189"/>
      <c r="M54" s="189"/>
      <c r="N54" s="189"/>
      <c r="O54" s="189"/>
      <c r="P54" s="189"/>
      <c r="Q54" s="189"/>
    </row>
    <row r="55" spans="9:17" x14ac:dyDescent="0.2">
      <c r="I55" s="189"/>
      <c r="J55" s="189"/>
      <c r="K55" s="189"/>
      <c r="L55" s="189"/>
      <c r="M55" s="189"/>
      <c r="N55" s="189"/>
      <c r="O55" s="189"/>
      <c r="P55" s="189"/>
      <c r="Q55" s="189"/>
    </row>
    <row r="56" spans="9:17" x14ac:dyDescent="0.2">
      <c r="I56" s="189"/>
      <c r="J56" s="189"/>
      <c r="K56" s="189"/>
      <c r="L56" s="189"/>
      <c r="M56" s="189"/>
      <c r="N56" s="189"/>
      <c r="O56" s="189"/>
      <c r="P56" s="189"/>
      <c r="Q56" s="189"/>
    </row>
    <row r="57" spans="9:17" x14ac:dyDescent="0.2">
      <c r="I57" s="189"/>
      <c r="J57" s="189"/>
      <c r="K57" s="189"/>
      <c r="L57" s="189"/>
      <c r="M57" s="189"/>
      <c r="N57" s="189"/>
      <c r="O57" s="189"/>
      <c r="P57" s="189"/>
      <c r="Q57" s="189"/>
    </row>
    <row r="58" spans="9:17" x14ac:dyDescent="0.2">
      <c r="I58" s="189"/>
      <c r="J58" s="189"/>
      <c r="K58" s="189"/>
      <c r="L58" s="189"/>
      <c r="M58" s="189"/>
      <c r="N58" s="189"/>
      <c r="O58" s="189"/>
      <c r="P58" s="189"/>
      <c r="Q58" s="189"/>
    </row>
    <row r="59" spans="9:17" x14ac:dyDescent="0.2">
      <c r="I59" s="189"/>
      <c r="J59" s="189"/>
      <c r="K59" s="189"/>
      <c r="L59" s="189"/>
      <c r="M59" s="189"/>
      <c r="N59" s="189"/>
      <c r="O59" s="189"/>
      <c r="P59" s="189"/>
      <c r="Q59" s="189"/>
    </row>
    <row r="60" spans="9:17" x14ac:dyDescent="0.2">
      <c r="I60" s="189"/>
      <c r="J60" s="189"/>
      <c r="K60" s="189"/>
      <c r="L60" s="189"/>
      <c r="M60" s="189"/>
      <c r="N60" s="189"/>
      <c r="O60" s="189"/>
      <c r="P60" s="189"/>
      <c r="Q60" s="189"/>
    </row>
    <row r="61" spans="9:17" x14ac:dyDescent="0.2">
      <c r="I61" s="189"/>
      <c r="J61" s="189"/>
      <c r="K61" s="189"/>
      <c r="L61" s="189"/>
      <c r="M61" s="189"/>
      <c r="N61" s="189"/>
      <c r="O61" s="189"/>
      <c r="P61" s="189"/>
      <c r="Q61" s="189"/>
    </row>
    <row r="62" spans="9:17" x14ac:dyDescent="0.2">
      <c r="I62" s="189"/>
      <c r="J62" s="189"/>
      <c r="K62" s="189"/>
      <c r="L62" s="189"/>
      <c r="M62" s="189"/>
      <c r="N62" s="189"/>
      <c r="O62" s="189"/>
      <c r="P62" s="189"/>
      <c r="Q62" s="189"/>
    </row>
    <row r="63" spans="9:17" x14ac:dyDescent="0.2">
      <c r="I63" s="189"/>
      <c r="J63" s="189"/>
      <c r="K63" s="189"/>
      <c r="L63" s="189"/>
      <c r="M63" s="189"/>
      <c r="N63" s="189"/>
      <c r="O63" s="189"/>
      <c r="P63" s="189"/>
      <c r="Q63" s="189"/>
    </row>
    <row r="64" spans="9:17" x14ac:dyDescent="0.2">
      <c r="I64" s="189"/>
      <c r="J64" s="189"/>
      <c r="K64" s="189"/>
      <c r="L64" s="189"/>
      <c r="M64" s="189"/>
      <c r="N64" s="189"/>
      <c r="O64" s="189"/>
      <c r="P64" s="189"/>
      <c r="Q64" s="189"/>
    </row>
    <row r="65" spans="2:17" x14ac:dyDescent="0.2">
      <c r="I65" s="189"/>
      <c r="J65" s="189"/>
      <c r="K65" s="189"/>
      <c r="L65" s="189"/>
      <c r="M65" s="189"/>
      <c r="N65" s="189"/>
      <c r="O65" s="189"/>
      <c r="P65" s="189"/>
      <c r="Q65" s="189"/>
    </row>
    <row r="66" spans="2:17" x14ac:dyDescent="0.2">
      <c r="I66" s="189"/>
      <c r="J66" s="189"/>
      <c r="K66" s="189"/>
      <c r="L66" s="189"/>
      <c r="M66" s="189"/>
      <c r="N66" s="189"/>
      <c r="O66" s="189"/>
      <c r="P66" s="189"/>
      <c r="Q66" s="189"/>
    </row>
    <row r="67" spans="2:17" x14ac:dyDescent="0.2">
      <c r="I67" s="189"/>
      <c r="J67" s="189"/>
      <c r="K67" s="189"/>
      <c r="L67" s="189"/>
      <c r="M67" s="189"/>
      <c r="N67" s="189"/>
      <c r="O67" s="189"/>
      <c r="P67" s="189"/>
      <c r="Q67" s="189"/>
    </row>
    <row r="68" spans="2:17" x14ac:dyDescent="0.2">
      <c r="I68" s="189"/>
      <c r="J68" s="189"/>
      <c r="K68" s="189"/>
      <c r="L68" s="189"/>
      <c r="M68" s="189"/>
      <c r="N68" s="189"/>
      <c r="O68" s="189"/>
      <c r="P68" s="189"/>
      <c r="Q68" s="189"/>
    </row>
    <row r="69" spans="2:17" x14ac:dyDescent="0.2">
      <c r="I69" s="189"/>
      <c r="J69" s="189"/>
      <c r="K69" s="189"/>
      <c r="L69" s="189"/>
      <c r="M69" s="189"/>
      <c r="N69" s="189"/>
      <c r="O69" s="189"/>
      <c r="P69" s="189"/>
      <c r="Q69" s="189"/>
    </row>
    <row r="70" spans="2:17" x14ac:dyDescent="0.2">
      <c r="I70" s="189"/>
      <c r="J70" s="189"/>
      <c r="K70" s="189"/>
      <c r="L70" s="189"/>
      <c r="M70" s="189"/>
      <c r="N70" s="189"/>
      <c r="O70" s="189"/>
      <c r="P70" s="189"/>
      <c r="Q70" s="189"/>
    </row>
    <row r="71" spans="2:17" x14ac:dyDescent="0.2">
      <c r="I71" s="189"/>
      <c r="J71" s="189"/>
      <c r="K71" s="189"/>
      <c r="L71" s="189"/>
      <c r="M71" s="189"/>
      <c r="N71" s="189"/>
      <c r="O71" s="189"/>
      <c r="P71" s="189"/>
      <c r="Q71" s="189"/>
    </row>
    <row r="72" spans="2:17" x14ac:dyDescent="0.2">
      <c r="I72" s="189"/>
      <c r="J72" s="189"/>
      <c r="K72" s="189"/>
      <c r="L72" s="189"/>
      <c r="M72" s="189"/>
      <c r="N72" s="189"/>
      <c r="O72" s="189"/>
      <c r="P72" s="189"/>
      <c r="Q72" s="189"/>
    </row>
    <row r="73" spans="2:17" ht="13.5" thickBot="1" x14ac:dyDescent="0.25">
      <c r="I73" s="189"/>
      <c r="J73" s="189"/>
      <c r="K73" s="189"/>
      <c r="L73" s="189"/>
      <c r="M73" s="189"/>
      <c r="N73" s="189"/>
      <c r="O73" s="189"/>
      <c r="P73" s="189"/>
      <c r="Q73" s="189"/>
    </row>
    <row r="74" spans="2:17" ht="13.5" thickBot="1" x14ac:dyDescent="0.25">
      <c r="B74" s="24" t="s">
        <v>162</v>
      </c>
      <c r="C74" s="24" t="s">
        <v>163</v>
      </c>
      <c r="D74" s="24" t="s">
        <v>164</v>
      </c>
      <c r="E74" s="24" t="s">
        <v>165</v>
      </c>
      <c r="F74" s="15"/>
      <c r="G74" s="80"/>
      <c r="H74" s="80"/>
      <c r="I74" s="245"/>
      <c r="J74" s="245"/>
      <c r="K74" s="190"/>
      <c r="L74" s="189"/>
      <c r="M74" s="189"/>
      <c r="N74" s="189"/>
      <c r="O74" s="189"/>
      <c r="P74" s="189"/>
      <c r="Q74" s="189"/>
    </row>
    <row r="75" spans="2:17" x14ac:dyDescent="0.2">
      <c r="B75" s="22">
        <v>1</v>
      </c>
      <c r="C75" s="22">
        <v>160</v>
      </c>
      <c r="D75" s="22">
        <v>170</v>
      </c>
      <c r="E75" s="106">
        <f>(C75 - D75)^2 / D75</f>
        <v>0.58823529411764708</v>
      </c>
      <c r="G75" s="81"/>
      <c r="H75" s="81"/>
      <c r="I75" s="178"/>
      <c r="J75" s="270"/>
      <c r="K75" s="190"/>
      <c r="L75" s="189"/>
      <c r="M75" s="189"/>
      <c r="N75" s="189"/>
      <c r="O75" s="189"/>
      <c r="P75" s="189"/>
      <c r="Q75" s="189"/>
    </row>
    <row r="76" spans="2:17" s="15" customFormat="1" x14ac:dyDescent="0.2">
      <c r="B76" s="22">
        <v>2</v>
      </c>
      <c r="C76" s="22">
        <v>22</v>
      </c>
      <c r="D76" s="22">
        <v>20</v>
      </c>
      <c r="E76" s="106">
        <f>(C76 - D76)^2 / D76</f>
        <v>0.2</v>
      </c>
      <c r="F76"/>
      <c r="G76" s="81"/>
      <c r="H76" s="81"/>
      <c r="I76" s="178"/>
      <c r="J76" s="270"/>
      <c r="K76" s="245"/>
      <c r="L76" s="198"/>
      <c r="M76" s="198"/>
      <c r="N76" s="198"/>
      <c r="O76" s="198"/>
      <c r="P76" s="198"/>
      <c r="Q76" s="198"/>
    </row>
    <row r="77" spans="2:17" ht="13.5" thickBot="1" x14ac:dyDescent="0.25">
      <c r="B77" s="23">
        <v>3</v>
      </c>
      <c r="C77" s="23">
        <v>18</v>
      </c>
      <c r="D77" s="23">
        <v>10</v>
      </c>
      <c r="E77" s="107">
        <f>(C77 - D77)^2 / D77</f>
        <v>6.4</v>
      </c>
      <c r="G77" s="81"/>
      <c r="H77" s="81"/>
      <c r="I77" s="178"/>
      <c r="J77" s="270"/>
      <c r="K77" s="190"/>
      <c r="L77" s="189"/>
      <c r="M77" s="189"/>
      <c r="N77" s="189"/>
      <c r="O77" s="189"/>
      <c r="P77" s="189"/>
      <c r="Q77" s="189"/>
    </row>
    <row r="78" spans="2:17" ht="13.5" thickBot="1" x14ac:dyDescent="0.25">
      <c r="B78" s="104" t="s">
        <v>111</v>
      </c>
      <c r="C78" s="24">
        <f>SUM(C75:C77)</f>
        <v>200</v>
      </c>
      <c r="D78" s="24">
        <f>SUM(D75:D77)</f>
        <v>200</v>
      </c>
      <c r="E78" s="108">
        <f>SUM(E75:E77)</f>
        <v>7.1882352941176473</v>
      </c>
      <c r="F78" s="15"/>
      <c r="G78" s="80"/>
      <c r="H78" s="80"/>
      <c r="I78" s="245"/>
      <c r="J78" s="271"/>
      <c r="K78" s="190"/>
      <c r="L78" s="189"/>
      <c r="M78" s="189"/>
      <c r="N78" s="189"/>
      <c r="O78" s="189"/>
      <c r="P78" s="189"/>
      <c r="Q78" s="189"/>
    </row>
    <row r="79" spans="2:17" x14ac:dyDescent="0.2">
      <c r="G79" s="59"/>
      <c r="H79" s="59"/>
      <c r="I79" s="190"/>
      <c r="J79" s="190"/>
      <c r="K79" s="190"/>
      <c r="L79" s="189"/>
      <c r="M79" s="189"/>
      <c r="N79" s="189"/>
      <c r="O79" s="189"/>
      <c r="P79" s="189"/>
      <c r="Q79" s="189"/>
    </row>
    <row r="80" spans="2:17" s="15" customFormat="1" ht="14.25" x14ac:dyDescent="0.2">
      <c r="B80" s="5" t="s">
        <v>291</v>
      </c>
      <c r="C80" s="105" t="s">
        <v>166</v>
      </c>
      <c r="D80"/>
      <c r="E80"/>
      <c r="F80"/>
      <c r="G80" s="161"/>
      <c r="H80" s="105"/>
      <c r="I80" s="190"/>
      <c r="J80" s="190"/>
      <c r="K80" s="245"/>
      <c r="L80" s="198"/>
      <c r="M80" s="198"/>
      <c r="N80" s="198"/>
      <c r="O80" s="198"/>
      <c r="P80" s="198"/>
      <c r="Q80" s="198"/>
    </row>
    <row r="81" spans="2:17" x14ac:dyDescent="0.2">
      <c r="B81" s="16" t="s">
        <v>19</v>
      </c>
      <c r="C81" s="29">
        <f>E78</f>
        <v>7.1882352941176473</v>
      </c>
      <c r="G81" s="170"/>
      <c r="H81" s="188"/>
      <c r="I81" s="190"/>
      <c r="J81" s="190"/>
      <c r="K81" s="190"/>
      <c r="L81" s="189"/>
      <c r="M81" s="189"/>
      <c r="N81" s="189"/>
      <c r="O81" s="189"/>
      <c r="P81" s="189"/>
      <c r="Q81" s="189"/>
    </row>
    <row r="82" spans="2:17" x14ac:dyDescent="0.2">
      <c r="I82" s="189"/>
      <c r="J82" s="189"/>
      <c r="K82" s="189"/>
      <c r="L82" s="189"/>
      <c r="M82" s="189"/>
      <c r="N82" s="189"/>
      <c r="O82" s="189"/>
      <c r="P82" s="189"/>
      <c r="Q82" s="189"/>
    </row>
    <row r="83" spans="2:17" x14ac:dyDescent="0.2">
      <c r="I83" s="189"/>
      <c r="J83" s="189"/>
      <c r="K83" s="189"/>
      <c r="L83" s="189"/>
      <c r="M83" s="189"/>
      <c r="N83" s="189"/>
      <c r="O83" s="189"/>
      <c r="P83" s="189"/>
      <c r="Q83" s="189"/>
    </row>
    <row r="84" spans="2:17" x14ac:dyDescent="0.2">
      <c r="B84" s="9"/>
      <c r="I84" s="189"/>
      <c r="J84" s="189"/>
      <c r="K84" s="189"/>
      <c r="L84" s="189"/>
      <c r="M84" s="189"/>
      <c r="N84" s="189"/>
      <c r="O84" s="189"/>
      <c r="P84" s="189"/>
      <c r="Q84" s="189"/>
    </row>
    <row r="85" spans="2:17" x14ac:dyDescent="0.2">
      <c r="B85" s="9"/>
      <c r="I85" s="189"/>
      <c r="J85" s="189"/>
      <c r="K85" s="189"/>
      <c r="L85" s="189"/>
      <c r="M85" s="189"/>
      <c r="N85" s="189"/>
      <c r="O85" s="189"/>
      <c r="P85" s="189"/>
      <c r="Q85" s="189"/>
    </row>
    <row r="86" spans="2:17" x14ac:dyDescent="0.2">
      <c r="B86" s="9"/>
      <c r="I86" s="189"/>
      <c r="J86" s="189"/>
      <c r="K86" s="189"/>
      <c r="L86" s="189"/>
      <c r="M86" s="189"/>
      <c r="N86" s="189"/>
      <c r="O86" s="189"/>
      <c r="P86" s="189"/>
      <c r="Q86" s="189"/>
    </row>
    <row r="87" spans="2:17" x14ac:dyDescent="0.2">
      <c r="B87" s="9"/>
      <c r="I87" s="189"/>
      <c r="J87" s="189"/>
      <c r="K87" s="189"/>
      <c r="L87" s="189"/>
      <c r="M87" s="189"/>
      <c r="N87" s="189"/>
      <c r="O87" s="189"/>
      <c r="P87" s="189"/>
      <c r="Q87" s="189"/>
    </row>
    <row r="88" spans="2:17" x14ac:dyDescent="0.2">
      <c r="B88" s="9"/>
      <c r="I88" s="189"/>
      <c r="J88" s="189"/>
      <c r="K88" s="189"/>
      <c r="L88" s="189"/>
      <c r="M88" s="189"/>
      <c r="N88" s="189"/>
      <c r="O88" s="189"/>
      <c r="P88" s="189"/>
      <c r="Q88" s="189"/>
    </row>
    <row r="89" spans="2:17" x14ac:dyDescent="0.2">
      <c r="I89" s="189"/>
      <c r="J89" s="189"/>
      <c r="K89" s="189"/>
      <c r="L89" s="189"/>
      <c r="M89" s="189"/>
      <c r="N89" s="189"/>
      <c r="O89" s="189"/>
      <c r="P89" s="189"/>
      <c r="Q89" s="189"/>
    </row>
    <row r="90" spans="2:17" x14ac:dyDescent="0.2">
      <c r="I90" s="189"/>
      <c r="J90" s="189"/>
      <c r="K90" s="189"/>
      <c r="L90" s="189"/>
      <c r="M90" s="189"/>
      <c r="N90" s="189"/>
      <c r="O90" s="189"/>
      <c r="P90" s="189"/>
      <c r="Q90" s="189"/>
    </row>
    <row r="91" spans="2:17" x14ac:dyDescent="0.2">
      <c r="I91" s="189"/>
      <c r="J91" s="189"/>
      <c r="K91" s="189"/>
      <c r="L91" s="189"/>
      <c r="M91" s="189"/>
      <c r="N91" s="189"/>
      <c r="O91" s="189"/>
      <c r="P91" s="189"/>
      <c r="Q91" s="189"/>
    </row>
    <row r="92" spans="2:17" x14ac:dyDescent="0.2">
      <c r="I92" s="189"/>
      <c r="J92" s="189"/>
      <c r="K92" s="189"/>
      <c r="L92" s="189"/>
      <c r="M92" s="189"/>
      <c r="N92" s="189"/>
      <c r="O92" s="189"/>
      <c r="P92" s="189"/>
      <c r="Q92" s="189"/>
    </row>
    <row r="93" spans="2:17" x14ac:dyDescent="0.2">
      <c r="I93" s="189"/>
      <c r="J93" s="189"/>
      <c r="K93" s="189"/>
      <c r="L93" s="189"/>
      <c r="M93" s="189"/>
      <c r="N93" s="189"/>
      <c r="O93" s="189"/>
      <c r="P93" s="189"/>
      <c r="Q93" s="189"/>
    </row>
    <row r="94" spans="2:17" x14ac:dyDescent="0.2">
      <c r="I94" s="189"/>
      <c r="J94" s="189"/>
      <c r="K94" s="189"/>
      <c r="L94" s="189"/>
      <c r="M94" s="189"/>
      <c r="N94" s="189"/>
      <c r="O94" s="189"/>
      <c r="P94" s="189"/>
      <c r="Q94" s="189"/>
    </row>
    <row r="95" spans="2:17" x14ac:dyDescent="0.2">
      <c r="I95" s="189"/>
      <c r="J95" s="189"/>
      <c r="K95" s="189"/>
      <c r="L95" s="189"/>
      <c r="M95" s="189"/>
      <c r="N95" s="189"/>
      <c r="O95" s="189"/>
      <c r="P95" s="189"/>
      <c r="Q95" s="189"/>
    </row>
    <row r="96" spans="2:17" x14ac:dyDescent="0.2">
      <c r="I96" s="189"/>
      <c r="J96" s="189"/>
      <c r="K96" s="189"/>
      <c r="L96" s="189"/>
      <c r="M96" s="189"/>
      <c r="N96" s="189"/>
      <c r="O96" s="189"/>
      <c r="P96" s="189"/>
      <c r="Q96" s="189"/>
    </row>
    <row r="97" spans="9:17" x14ac:dyDescent="0.2">
      <c r="I97" s="189"/>
      <c r="J97" s="189"/>
      <c r="K97" s="189"/>
      <c r="L97" s="189"/>
      <c r="M97" s="189"/>
      <c r="N97" s="189"/>
      <c r="O97" s="189"/>
      <c r="P97" s="189"/>
      <c r="Q97" s="189"/>
    </row>
    <row r="98" spans="9:17" x14ac:dyDescent="0.2">
      <c r="I98" s="189"/>
      <c r="J98" s="189"/>
      <c r="K98" s="189"/>
      <c r="L98" s="189"/>
      <c r="M98" s="189"/>
      <c r="N98" s="189"/>
      <c r="O98" s="189"/>
      <c r="P98" s="189"/>
      <c r="Q98" s="189"/>
    </row>
    <row r="99" spans="9:17" x14ac:dyDescent="0.2">
      <c r="I99" s="189"/>
      <c r="J99" s="189"/>
      <c r="K99" s="189"/>
      <c r="L99" s="189"/>
      <c r="M99" s="189"/>
      <c r="N99" s="189"/>
      <c r="O99" s="189"/>
      <c r="P99" s="189"/>
      <c r="Q99" s="189"/>
    </row>
    <row r="100" spans="9:17" x14ac:dyDescent="0.2">
      <c r="I100" s="189"/>
      <c r="J100" s="189"/>
      <c r="K100" s="189"/>
      <c r="L100" s="189"/>
      <c r="M100" s="189"/>
      <c r="N100" s="189"/>
      <c r="O100" s="189"/>
      <c r="P100" s="189"/>
      <c r="Q100" s="189"/>
    </row>
    <row r="101" spans="9:17" x14ac:dyDescent="0.2">
      <c r="I101" s="189"/>
      <c r="J101" s="189"/>
      <c r="K101" s="189"/>
      <c r="L101" s="189"/>
      <c r="M101" s="189"/>
      <c r="N101" s="189"/>
      <c r="O101" s="189"/>
      <c r="P101" s="189"/>
      <c r="Q101" s="189"/>
    </row>
    <row r="102" spans="9:17" x14ac:dyDescent="0.2">
      <c r="I102" s="189"/>
      <c r="J102" s="189"/>
      <c r="K102" s="189"/>
      <c r="L102" s="189"/>
      <c r="M102" s="189"/>
      <c r="N102" s="189"/>
      <c r="O102" s="189"/>
      <c r="P102" s="189"/>
      <c r="Q102" s="189"/>
    </row>
    <row r="103" spans="9:17" x14ac:dyDescent="0.2">
      <c r="I103" s="189"/>
      <c r="J103" s="189"/>
      <c r="K103" s="189"/>
      <c r="L103" s="189"/>
      <c r="M103" s="189"/>
      <c r="N103" s="189"/>
      <c r="O103" s="189"/>
      <c r="P103" s="189"/>
      <c r="Q103" s="189"/>
    </row>
    <row r="104" spans="9:17" x14ac:dyDescent="0.2">
      <c r="I104" s="189"/>
      <c r="J104" s="189"/>
      <c r="K104" s="189"/>
      <c r="L104" s="189"/>
      <c r="M104" s="189"/>
      <c r="N104" s="189"/>
      <c r="O104" s="189"/>
      <c r="P104" s="189"/>
      <c r="Q104" s="189"/>
    </row>
    <row r="105" spans="9:17" x14ac:dyDescent="0.2">
      <c r="I105" s="189"/>
      <c r="J105" s="189"/>
      <c r="K105" s="189"/>
      <c r="L105" s="189"/>
      <c r="M105" s="189"/>
      <c r="N105" s="189"/>
      <c r="O105" s="189"/>
      <c r="P105" s="189"/>
      <c r="Q105" s="189"/>
    </row>
    <row r="106" spans="9:17" x14ac:dyDescent="0.2">
      <c r="I106" s="189"/>
      <c r="J106" s="189"/>
      <c r="K106" s="189"/>
      <c r="L106" s="189"/>
      <c r="M106" s="189"/>
      <c r="N106" s="189"/>
      <c r="O106" s="189"/>
      <c r="P106" s="189"/>
      <c r="Q106" s="189"/>
    </row>
    <row r="107" spans="9:17" x14ac:dyDescent="0.2">
      <c r="I107" s="189"/>
      <c r="J107" s="189"/>
      <c r="K107" s="189"/>
      <c r="L107" s="189"/>
      <c r="M107" s="189"/>
      <c r="N107" s="189"/>
      <c r="O107" s="189"/>
      <c r="P107" s="189"/>
      <c r="Q107" s="189"/>
    </row>
    <row r="108" spans="9:17" x14ac:dyDescent="0.2">
      <c r="I108" s="189"/>
      <c r="J108" s="189"/>
      <c r="K108" s="189"/>
      <c r="L108" s="189"/>
      <c r="M108" s="189"/>
      <c r="N108" s="189"/>
      <c r="O108" s="189"/>
      <c r="P108" s="189"/>
      <c r="Q108" s="189"/>
    </row>
    <row r="109" spans="9:17" x14ac:dyDescent="0.2">
      <c r="I109" s="189"/>
      <c r="J109" s="189"/>
      <c r="K109" s="189"/>
      <c r="L109" s="189"/>
      <c r="M109" s="189"/>
      <c r="N109" s="189"/>
      <c r="O109" s="189"/>
      <c r="P109" s="189"/>
      <c r="Q109" s="189"/>
    </row>
    <row r="110" spans="9:17" x14ac:dyDescent="0.2">
      <c r="I110" s="189"/>
      <c r="J110" s="189"/>
      <c r="K110" s="189"/>
      <c r="L110" s="189"/>
      <c r="M110" s="189"/>
      <c r="N110" s="189"/>
      <c r="O110" s="189"/>
      <c r="P110" s="189"/>
      <c r="Q110" s="189"/>
    </row>
    <row r="111" spans="9:17" x14ac:dyDescent="0.2">
      <c r="I111" s="189"/>
      <c r="J111" s="189"/>
      <c r="K111" s="189"/>
      <c r="L111" s="189"/>
      <c r="M111" s="189"/>
      <c r="N111" s="189"/>
      <c r="O111" s="189"/>
      <c r="P111" s="189"/>
      <c r="Q111" s="189"/>
    </row>
    <row r="112" spans="9:17" x14ac:dyDescent="0.2">
      <c r="I112" s="189"/>
      <c r="J112" s="189"/>
      <c r="K112" s="189"/>
      <c r="L112" s="189"/>
      <c r="M112" s="189"/>
      <c r="N112" s="189"/>
      <c r="O112" s="189"/>
      <c r="P112" s="189"/>
      <c r="Q112" s="189"/>
    </row>
    <row r="113" spans="2:17" x14ac:dyDescent="0.2">
      <c r="I113" s="189"/>
      <c r="J113" s="189"/>
      <c r="K113" s="189"/>
      <c r="L113" s="189"/>
      <c r="M113" s="189"/>
      <c r="N113" s="189"/>
      <c r="O113" s="189"/>
      <c r="P113" s="189"/>
      <c r="Q113" s="189"/>
    </row>
    <row r="114" spans="2:17" x14ac:dyDescent="0.2">
      <c r="I114" s="189"/>
      <c r="J114" s="189"/>
      <c r="K114" s="189"/>
      <c r="L114" s="189"/>
      <c r="M114" s="189"/>
      <c r="N114" s="189"/>
      <c r="O114" s="189"/>
      <c r="P114" s="189"/>
      <c r="Q114" s="189"/>
    </row>
    <row r="115" spans="2:17" x14ac:dyDescent="0.2">
      <c r="I115" s="189"/>
      <c r="J115" s="189"/>
      <c r="K115" s="189"/>
      <c r="L115" s="189"/>
      <c r="M115" s="189"/>
      <c r="N115" s="189"/>
      <c r="O115" s="189"/>
      <c r="P115" s="189"/>
      <c r="Q115" s="189"/>
    </row>
    <row r="116" spans="2:17" ht="13.5" thickBot="1" x14ac:dyDescent="0.25">
      <c r="B116" s="2" t="s">
        <v>167</v>
      </c>
      <c r="I116" s="189"/>
      <c r="J116" s="189"/>
      <c r="K116" s="189"/>
      <c r="L116" s="189"/>
      <c r="M116" s="189"/>
      <c r="N116" s="189"/>
      <c r="O116" s="189"/>
      <c r="P116" s="189"/>
      <c r="Q116" s="189"/>
    </row>
    <row r="117" spans="2:17" ht="13.5" thickBot="1" x14ac:dyDescent="0.25">
      <c r="B117" s="24" t="s">
        <v>70</v>
      </c>
      <c r="C117" s="121">
        <v>0.95</v>
      </c>
      <c r="D117" s="122">
        <v>0.05</v>
      </c>
      <c r="E117" s="114">
        <v>0.99</v>
      </c>
      <c r="F117" s="115">
        <v>0.01</v>
      </c>
      <c r="G117" s="2" t="s">
        <v>168</v>
      </c>
      <c r="I117" s="189"/>
      <c r="J117" s="189"/>
      <c r="K117" s="189"/>
      <c r="L117" s="189"/>
      <c r="M117" s="189"/>
      <c r="N117" s="189"/>
      <c r="O117" s="189"/>
      <c r="P117" s="189"/>
      <c r="Q117" s="189"/>
    </row>
    <row r="118" spans="2:17" x14ac:dyDescent="0.2">
      <c r="B118" s="22">
        <v>1</v>
      </c>
      <c r="C118" s="123">
        <v>0</v>
      </c>
      <c r="D118" s="124">
        <v>3.8410000000000002</v>
      </c>
      <c r="E118" s="116">
        <v>0</v>
      </c>
      <c r="F118" s="117">
        <v>6.6349999999999998</v>
      </c>
      <c r="I118" s="189"/>
      <c r="J118" s="189"/>
      <c r="K118" s="189"/>
      <c r="L118" s="189"/>
      <c r="M118" s="189"/>
      <c r="N118" s="189"/>
      <c r="O118" s="189"/>
      <c r="P118" s="189"/>
      <c r="Q118" s="189"/>
    </row>
    <row r="119" spans="2:17" x14ac:dyDescent="0.2">
      <c r="B119" s="22">
        <v>2</v>
      </c>
      <c r="C119" s="125">
        <v>0.01</v>
      </c>
      <c r="D119" s="124">
        <v>5.9909999999999997</v>
      </c>
      <c r="E119" s="118">
        <v>0.02</v>
      </c>
      <c r="F119" s="117">
        <v>9.2100000000000009</v>
      </c>
      <c r="I119" s="189"/>
      <c r="J119" s="189"/>
      <c r="K119" s="189"/>
      <c r="L119" s="189"/>
      <c r="M119" s="189"/>
      <c r="N119" s="189"/>
      <c r="O119" s="189"/>
      <c r="P119" s="189"/>
      <c r="Q119" s="189"/>
    </row>
    <row r="120" spans="2:17" x14ac:dyDescent="0.2">
      <c r="B120" s="22">
        <v>3</v>
      </c>
      <c r="C120" s="125">
        <v>7.1999999999999995E-2</v>
      </c>
      <c r="D120" s="124">
        <v>7.8150000000000004</v>
      </c>
      <c r="E120" s="118">
        <v>0.115</v>
      </c>
      <c r="F120" s="117">
        <v>11.345000000000001</v>
      </c>
      <c r="I120" s="189"/>
      <c r="J120" s="189"/>
      <c r="K120" s="189"/>
      <c r="L120" s="189"/>
      <c r="M120" s="189"/>
      <c r="N120" s="189"/>
      <c r="O120" s="189"/>
      <c r="P120" s="189"/>
      <c r="Q120" s="189"/>
    </row>
    <row r="121" spans="2:17" x14ac:dyDescent="0.2">
      <c r="B121" s="70">
        <v>4</v>
      </c>
      <c r="C121" s="125">
        <v>0.20699999999999999</v>
      </c>
      <c r="D121" s="124">
        <v>9.4879999999999995</v>
      </c>
      <c r="E121" s="118">
        <v>0.29699999999999999</v>
      </c>
      <c r="F121" s="117">
        <v>13.276999999999999</v>
      </c>
      <c r="I121" s="189"/>
      <c r="J121" s="189"/>
      <c r="K121" s="189"/>
      <c r="L121" s="189"/>
      <c r="M121" s="189"/>
      <c r="N121" s="189"/>
      <c r="O121" s="189"/>
      <c r="P121" s="189"/>
      <c r="Q121" s="189"/>
    </row>
    <row r="122" spans="2:17" x14ac:dyDescent="0.2">
      <c r="B122" s="22">
        <v>5</v>
      </c>
      <c r="C122" s="125">
        <v>0.41199999999999998</v>
      </c>
      <c r="D122" s="124">
        <v>11.07</v>
      </c>
      <c r="E122" s="118">
        <v>0.55400000000000005</v>
      </c>
      <c r="F122" s="117">
        <v>15.086</v>
      </c>
      <c r="I122" s="189"/>
      <c r="J122" s="189"/>
      <c r="K122" s="189"/>
      <c r="L122" s="189"/>
      <c r="M122" s="189"/>
      <c r="N122" s="189"/>
      <c r="O122" s="189"/>
      <c r="P122" s="189"/>
      <c r="Q122" s="189"/>
    </row>
    <row r="123" spans="2:17" x14ac:dyDescent="0.2">
      <c r="B123" s="22">
        <v>6</v>
      </c>
      <c r="C123" s="125">
        <v>0.67600000000000005</v>
      </c>
      <c r="D123" s="124">
        <v>12.592000000000001</v>
      </c>
      <c r="E123" s="118">
        <v>0.872</v>
      </c>
      <c r="F123" s="117">
        <v>16.812000000000001</v>
      </c>
      <c r="I123" s="189"/>
      <c r="J123" s="189"/>
      <c r="K123" s="189"/>
      <c r="L123" s="189"/>
      <c r="M123" s="189"/>
      <c r="N123" s="189"/>
      <c r="O123" s="189"/>
      <c r="P123" s="189"/>
      <c r="Q123" s="189"/>
    </row>
    <row r="124" spans="2:17" x14ac:dyDescent="0.2">
      <c r="B124" s="22">
        <v>7</v>
      </c>
      <c r="C124" s="125">
        <v>0.98899999999999999</v>
      </c>
      <c r="D124" s="124">
        <v>14.067</v>
      </c>
      <c r="E124" s="118">
        <v>1.2390000000000001</v>
      </c>
      <c r="F124" s="117">
        <v>18.475000000000001</v>
      </c>
      <c r="I124" s="189"/>
      <c r="J124" s="189"/>
      <c r="K124" s="189"/>
      <c r="L124" s="189"/>
      <c r="M124" s="189"/>
      <c r="N124" s="189"/>
      <c r="O124" s="189"/>
      <c r="P124" s="189"/>
      <c r="Q124" s="189"/>
    </row>
    <row r="125" spans="2:17" x14ac:dyDescent="0.2">
      <c r="B125" s="22">
        <v>8</v>
      </c>
      <c r="C125" s="125">
        <v>1.3440000000000001</v>
      </c>
      <c r="D125" s="124">
        <v>15.507</v>
      </c>
      <c r="E125" s="118">
        <v>1.6459999999999999</v>
      </c>
      <c r="F125" s="117">
        <v>20.09</v>
      </c>
      <c r="I125" s="189"/>
      <c r="J125" s="189"/>
      <c r="K125" s="189"/>
      <c r="L125" s="189"/>
      <c r="M125" s="189"/>
      <c r="N125" s="189"/>
      <c r="O125" s="189"/>
      <c r="P125" s="189"/>
      <c r="Q125" s="189"/>
    </row>
    <row r="126" spans="2:17" x14ac:dyDescent="0.2">
      <c r="B126" s="22">
        <v>9</v>
      </c>
      <c r="C126" s="125">
        <v>1.7350000000000001</v>
      </c>
      <c r="D126" s="124">
        <v>16.919</v>
      </c>
      <c r="E126" s="118">
        <v>2.0880000000000001</v>
      </c>
      <c r="F126" s="117">
        <v>21.666</v>
      </c>
      <c r="I126" s="189"/>
      <c r="J126" s="189"/>
      <c r="K126" s="189"/>
      <c r="L126" s="189"/>
      <c r="M126" s="189"/>
      <c r="N126" s="189"/>
      <c r="O126" s="189"/>
      <c r="P126" s="189"/>
      <c r="Q126" s="189"/>
    </row>
    <row r="127" spans="2:17" x14ac:dyDescent="0.2">
      <c r="B127" s="22">
        <v>10</v>
      </c>
      <c r="C127" s="125">
        <v>2.1560000000000001</v>
      </c>
      <c r="D127" s="124">
        <v>18.306999999999999</v>
      </c>
      <c r="E127" s="118">
        <v>2.5579999999999998</v>
      </c>
      <c r="F127" s="117">
        <v>23.209</v>
      </c>
      <c r="I127" s="189"/>
      <c r="J127" s="189"/>
      <c r="K127" s="189"/>
      <c r="L127" s="189"/>
      <c r="M127" s="189"/>
      <c r="N127" s="189"/>
      <c r="O127" s="189"/>
      <c r="P127" s="189"/>
      <c r="Q127" s="189"/>
    </row>
    <row r="128" spans="2:17" x14ac:dyDescent="0.2">
      <c r="B128" s="113">
        <v>15</v>
      </c>
      <c r="C128" s="125">
        <v>4.601</v>
      </c>
      <c r="D128" s="124">
        <v>24.995999999999999</v>
      </c>
      <c r="E128" s="118">
        <v>5.2290000000000001</v>
      </c>
      <c r="F128" s="117">
        <v>30.576000000000001</v>
      </c>
      <c r="I128" s="189"/>
      <c r="J128" s="189"/>
      <c r="K128" s="189"/>
      <c r="L128" s="189"/>
      <c r="M128" s="189"/>
      <c r="N128" s="189"/>
      <c r="O128" s="189"/>
      <c r="P128" s="189"/>
      <c r="Q128" s="189"/>
    </row>
    <row r="129" spans="2:17" x14ac:dyDescent="0.2">
      <c r="B129" s="110">
        <v>20</v>
      </c>
      <c r="C129" s="125">
        <v>7.4340000000000002</v>
      </c>
      <c r="D129" s="124">
        <v>31.41</v>
      </c>
      <c r="E129" s="118">
        <v>8.26</v>
      </c>
      <c r="F129" s="117">
        <v>37.566000000000003</v>
      </c>
      <c r="I129" s="189"/>
      <c r="J129" s="189"/>
      <c r="K129" s="189"/>
      <c r="L129" s="189"/>
      <c r="M129" s="189"/>
      <c r="N129" s="189"/>
      <c r="O129" s="189"/>
      <c r="P129" s="189"/>
      <c r="Q129" s="189"/>
    </row>
    <row r="130" spans="2:17" x14ac:dyDescent="0.2">
      <c r="B130" s="110">
        <v>25</v>
      </c>
      <c r="C130" s="125">
        <v>10.52</v>
      </c>
      <c r="D130" s="124">
        <v>37.652000000000001</v>
      </c>
      <c r="E130" s="118">
        <v>11.523999999999999</v>
      </c>
      <c r="F130" s="117">
        <v>44.314</v>
      </c>
      <c r="I130" s="189"/>
      <c r="J130" s="189"/>
      <c r="K130" s="189"/>
      <c r="L130" s="189"/>
      <c r="M130" s="189"/>
      <c r="N130" s="189"/>
      <c r="O130" s="189"/>
      <c r="P130" s="189"/>
      <c r="Q130" s="189"/>
    </row>
    <row r="131" spans="2:17" ht="13.5" thickBot="1" x14ac:dyDescent="0.25">
      <c r="B131" s="111">
        <v>30</v>
      </c>
      <c r="C131" s="126">
        <v>13.787000000000001</v>
      </c>
      <c r="D131" s="127">
        <v>43.773000000000003</v>
      </c>
      <c r="E131" s="119">
        <v>14.952999999999999</v>
      </c>
      <c r="F131" s="120">
        <v>50.892000000000003</v>
      </c>
      <c r="I131" s="189"/>
      <c r="J131" s="189"/>
      <c r="K131" s="189"/>
      <c r="L131" s="189"/>
      <c r="M131" s="189"/>
      <c r="N131" s="189"/>
      <c r="O131" s="189"/>
      <c r="P131" s="189"/>
      <c r="Q131" s="189"/>
    </row>
    <row r="132" spans="2:17" x14ac:dyDescent="0.2">
      <c r="I132" s="189"/>
      <c r="J132" s="189"/>
      <c r="K132" s="189"/>
      <c r="L132" s="189"/>
      <c r="M132" s="189"/>
      <c r="N132" s="189"/>
      <c r="O132" s="189"/>
      <c r="P132" s="189"/>
      <c r="Q132" s="189"/>
    </row>
    <row r="133" spans="2:17" x14ac:dyDescent="0.2">
      <c r="B133" s="44"/>
      <c r="C133" s="44"/>
      <c r="D133" s="44"/>
      <c r="I133" s="189"/>
      <c r="J133" s="189"/>
      <c r="K133" s="189"/>
      <c r="L133" s="189"/>
      <c r="M133" s="189"/>
      <c r="N133" s="189"/>
      <c r="O133" s="189"/>
      <c r="P133" s="189"/>
      <c r="Q133" s="189"/>
    </row>
    <row r="134" spans="2:17" x14ac:dyDescent="0.2">
      <c r="B134" s="44"/>
      <c r="C134" s="44"/>
      <c r="D134" s="44"/>
      <c r="I134" s="189"/>
      <c r="J134" s="189"/>
      <c r="K134" s="189"/>
      <c r="L134" s="189"/>
      <c r="M134" s="189"/>
      <c r="N134" s="189"/>
      <c r="O134" s="189"/>
      <c r="P134" s="189"/>
      <c r="Q134" s="189"/>
    </row>
    <row r="135" spans="2:17" x14ac:dyDescent="0.2">
      <c r="B135" s="44"/>
      <c r="C135" s="44"/>
      <c r="D135" s="44"/>
      <c r="I135" s="189"/>
      <c r="J135" s="189"/>
      <c r="K135" s="189"/>
      <c r="L135" s="189"/>
      <c r="M135" s="189"/>
      <c r="N135" s="189"/>
      <c r="O135" s="189"/>
      <c r="P135" s="189"/>
      <c r="Q135" s="189"/>
    </row>
    <row r="136" spans="2:17" x14ac:dyDescent="0.2">
      <c r="B136" s="44"/>
      <c r="C136" s="44"/>
      <c r="D136" s="44"/>
      <c r="I136" s="189"/>
      <c r="J136" s="189"/>
      <c r="K136" s="189"/>
      <c r="L136" s="189"/>
      <c r="M136" s="189"/>
      <c r="N136" s="189"/>
      <c r="O136" s="189"/>
      <c r="P136" s="189"/>
      <c r="Q136" s="189"/>
    </row>
    <row r="137" spans="2:17" x14ac:dyDescent="0.2">
      <c r="I137" s="189"/>
      <c r="J137" s="189"/>
      <c r="K137" s="189"/>
      <c r="L137" s="189"/>
      <c r="M137" s="189"/>
      <c r="N137" s="189"/>
      <c r="O137" s="189"/>
      <c r="P137" s="189"/>
      <c r="Q137" s="189"/>
    </row>
    <row r="138" spans="2:17" ht="13.5" thickBot="1" x14ac:dyDescent="0.25">
      <c r="I138" s="189"/>
      <c r="J138" s="189"/>
      <c r="K138" s="189"/>
      <c r="L138" s="189"/>
      <c r="M138" s="189"/>
      <c r="N138" s="189"/>
      <c r="O138" s="189"/>
      <c r="P138" s="189"/>
      <c r="Q138" s="189"/>
    </row>
    <row r="139" spans="2:17" ht="13.5" thickBot="1" x14ac:dyDescent="0.25">
      <c r="B139" s="281" t="s">
        <v>244</v>
      </c>
      <c r="C139" s="24" t="s">
        <v>245</v>
      </c>
      <c r="D139" s="24" t="s">
        <v>246</v>
      </c>
      <c r="E139" s="24" t="s">
        <v>247</v>
      </c>
      <c r="F139" s="24" t="s">
        <v>169</v>
      </c>
      <c r="I139" s="189"/>
      <c r="J139" s="189"/>
      <c r="K139" s="189"/>
      <c r="L139" s="189"/>
      <c r="M139" s="189"/>
      <c r="N139" s="189"/>
      <c r="O139" s="189"/>
      <c r="P139" s="189"/>
      <c r="Q139" s="189"/>
    </row>
    <row r="140" spans="2:17" ht="13.5" thickBot="1" x14ac:dyDescent="0.25">
      <c r="B140" s="24" t="s">
        <v>116</v>
      </c>
      <c r="C140" s="50">
        <v>80</v>
      </c>
      <c r="D140" s="50">
        <v>15</v>
      </c>
      <c r="E140" s="50">
        <v>5</v>
      </c>
      <c r="F140" s="24">
        <f>SUM(C140:E140)</f>
        <v>100</v>
      </c>
      <c r="I140" s="189"/>
      <c r="J140" s="189"/>
      <c r="K140" s="189"/>
      <c r="L140" s="189"/>
      <c r="M140" s="189"/>
      <c r="N140" s="189"/>
      <c r="O140" s="189"/>
      <c r="P140" s="189"/>
      <c r="Q140" s="189"/>
    </row>
    <row r="141" spans="2:17" ht="13.5" thickBot="1" x14ac:dyDescent="0.25">
      <c r="B141" s="58" t="s">
        <v>117</v>
      </c>
      <c r="C141" s="22">
        <v>70</v>
      </c>
      <c r="D141" s="22">
        <v>25</v>
      </c>
      <c r="E141" s="22">
        <v>5</v>
      </c>
      <c r="F141" s="56">
        <f>SUM(C141:E141)</f>
        <v>100</v>
      </c>
      <c r="I141" s="189"/>
      <c r="J141" s="189"/>
      <c r="K141" s="189"/>
      <c r="L141" s="189"/>
      <c r="M141" s="189"/>
      <c r="N141" s="189"/>
      <c r="O141" s="189"/>
      <c r="P141" s="189"/>
      <c r="Q141" s="189"/>
    </row>
    <row r="142" spans="2:17" ht="13.5" thickBot="1" x14ac:dyDescent="0.25">
      <c r="B142" s="24" t="s">
        <v>170</v>
      </c>
      <c r="C142" s="24">
        <f>SUM(C140:C141)</f>
        <v>150</v>
      </c>
      <c r="D142" s="24">
        <f>SUM(D140:D141)</f>
        <v>40</v>
      </c>
      <c r="E142" s="24">
        <f>SUM(E140:E141)</f>
        <v>10</v>
      </c>
      <c r="F142" s="24">
        <f>SUM(F140:F141)</f>
        <v>200</v>
      </c>
      <c r="I142" s="189"/>
      <c r="J142" s="189"/>
      <c r="K142" s="189"/>
      <c r="L142" s="189"/>
      <c r="M142" s="189"/>
      <c r="N142" s="189"/>
      <c r="O142" s="189"/>
      <c r="P142" s="189"/>
      <c r="Q142" s="189"/>
    </row>
    <row r="143" spans="2:17" x14ac:dyDescent="0.2">
      <c r="B143" s="19"/>
      <c r="I143" s="189"/>
      <c r="J143" s="189"/>
      <c r="K143" s="189"/>
      <c r="L143" s="189"/>
      <c r="M143" s="189"/>
      <c r="N143" s="189"/>
      <c r="O143" s="189"/>
      <c r="P143" s="189"/>
      <c r="Q143" s="189"/>
    </row>
    <row r="144" spans="2:17" ht="13.5" thickBot="1" x14ac:dyDescent="0.25">
      <c r="B144" s="19"/>
      <c r="I144" s="189"/>
      <c r="J144" s="189"/>
      <c r="K144" s="189"/>
      <c r="L144" s="189"/>
      <c r="M144" s="189"/>
      <c r="N144" s="189"/>
      <c r="O144" s="189"/>
      <c r="P144" s="189"/>
      <c r="Q144" s="189"/>
    </row>
    <row r="145" spans="2:17" ht="13.5" thickBot="1" x14ac:dyDescent="0.25">
      <c r="B145" s="281" t="s">
        <v>171</v>
      </c>
      <c r="C145" s="24" t="s">
        <v>245</v>
      </c>
      <c r="D145" s="24" t="s">
        <v>246</v>
      </c>
      <c r="E145" s="24" t="s">
        <v>247</v>
      </c>
      <c r="F145" s="24" t="s">
        <v>169</v>
      </c>
      <c r="I145" s="189"/>
      <c r="J145" s="189"/>
      <c r="K145" s="189"/>
      <c r="L145" s="189"/>
      <c r="M145" s="189"/>
      <c r="N145" s="189"/>
      <c r="O145" s="189"/>
      <c r="P145" s="189"/>
      <c r="Q145" s="189"/>
    </row>
    <row r="146" spans="2:17" ht="13.5" thickBot="1" x14ac:dyDescent="0.25">
      <c r="B146" s="24" t="s">
        <v>116</v>
      </c>
      <c r="C146" s="50">
        <f>(F140*C142)/F142</f>
        <v>75</v>
      </c>
      <c r="D146" s="50">
        <f>(F140*D142)/F142</f>
        <v>20</v>
      </c>
      <c r="E146" s="50">
        <f>(F140*E142)/F142</f>
        <v>5</v>
      </c>
      <c r="F146" s="24">
        <f>SUM(C146:E146)</f>
        <v>100</v>
      </c>
      <c r="I146" s="189"/>
      <c r="J146" s="189"/>
      <c r="K146" s="189"/>
      <c r="L146" s="189"/>
      <c r="M146" s="189"/>
      <c r="N146" s="189"/>
      <c r="O146" s="189"/>
      <c r="P146" s="189"/>
      <c r="Q146" s="189"/>
    </row>
    <row r="147" spans="2:17" ht="13.5" thickBot="1" x14ac:dyDescent="0.25">
      <c r="B147" s="58" t="s">
        <v>117</v>
      </c>
      <c r="C147" s="22">
        <f>(F141*C142)/F142</f>
        <v>75</v>
      </c>
      <c r="D147" s="22">
        <f>(F141*D142)/F142</f>
        <v>20</v>
      </c>
      <c r="E147" s="22">
        <f>(F141*E142)/F142</f>
        <v>5</v>
      </c>
      <c r="F147" s="56">
        <f>SUM(C147:E147)</f>
        <v>100</v>
      </c>
      <c r="I147" s="189"/>
      <c r="J147" s="189"/>
      <c r="K147" s="189"/>
      <c r="L147" s="189"/>
      <c r="M147" s="189"/>
      <c r="N147" s="189"/>
      <c r="O147" s="189"/>
      <c r="P147" s="189"/>
      <c r="Q147" s="189"/>
    </row>
    <row r="148" spans="2:17" ht="13.5" thickBot="1" x14ac:dyDescent="0.25">
      <c r="B148" s="24" t="s">
        <v>170</v>
      </c>
      <c r="C148" s="24">
        <f>SUM(C146:C147)</f>
        <v>150</v>
      </c>
      <c r="D148" s="24">
        <f>SUM(D146:D147)</f>
        <v>40</v>
      </c>
      <c r="E148" s="24">
        <f>SUM(E146:E147)</f>
        <v>10</v>
      </c>
      <c r="F148" s="24">
        <f>SUM(F146:F147)</f>
        <v>200</v>
      </c>
      <c r="I148" s="189"/>
      <c r="J148" s="189"/>
      <c r="K148" s="189"/>
      <c r="L148" s="189"/>
      <c r="M148" s="189"/>
      <c r="N148" s="189"/>
      <c r="O148" s="189"/>
      <c r="P148" s="189"/>
      <c r="Q148" s="189"/>
    </row>
    <row r="149" spans="2:17" x14ac:dyDescent="0.2">
      <c r="I149" s="189"/>
      <c r="J149" s="189"/>
      <c r="K149" s="189"/>
      <c r="L149" s="189"/>
      <c r="M149" s="189"/>
      <c r="N149" s="189"/>
      <c r="O149" s="189"/>
      <c r="P149" s="189"/>
      <c r="Q149" s="189"/>
    </row>
    <row r="150" spans="2:17" x14ac:dyDescent="0.2">
      <c r="I150" s="189"/>
      <c r="J150" s="189"/>
      <c r="K150" s="189"/>
      <c r="L150" s="189"/>
      <c r="M150" s="189"/>
      <c r="N150" s="189"/>
      <c r="O150" s="189"/>
      <c r="P150" s="189"/>
      <c r="Q150" s="189"/>
    </row>
    <row r="151" spans="2:17" x14ac:dyDescent="0.2">
      <c r="I151" s="189"/>
      <c r="J151" s="189"/>
      <c r="K151" s="189"/>
      <c r="L151" s="189"/>
      <c r="M151" s="189"/>
      <c r="N151" s="189"/>
      <c r="O151" s="189"/>
      <c r="P151" s="189"/>
      <c r="Q151" s="189"/>
    </row>
    <row r="152" spans="2:17" x14ac:dyDescent="0.2">
      <c r="I152" s="189"/>
      <c r="J152" s="189"/>
      <c r="K152" s="189"/>
      <c r="L152" s="189"/>
      <c r="M152" s="189"/>
      <c r="N152" s="189"/>
      <c r="O152" s="189"/>
      <c r="P152" s="189"/>
      <c r="Q152" s="189"/>
    </row>
    <row r="153" spans="2:17" x14ac:dyDescent="0.2">
      <c r="I153" s="189"/>
      <c r="J153" s="189"/>
      <c r="K153" s="189"/>
      <c r="L153" s="189"/>
      <c r="M153" s="189"/>
      <c r="N153" s="189"/>
      <c r="O153" s="189"/>
      <c r="P153" s="189"/>
      <c r="Q153" s="189"/>
    </row>
    <row r="154" spans="2:17" x14ac:dyDescent="0.2">
      <c r="B154" s="2"/>
      <c r="C154" s="2"/>
      <c r="I154" s="189"/>
      <c r="J154" s="189"/>
      <c r="K154" s="189"/>
      <c r="L154" s="189"/>
      <c r="M154" s="189"/>
      <c r="N154" s="189"/>
      <c r="O154" s="189"/>
      <c r="P154" s="189"/>
      <c r="Q154" s="189"/>
    </row>
    <row r="155" spans="2:17" x14ac:dyDescent="0.2">
      <c r="I155" s="189"/>
      <c r="J155" s="189"/>
      <c r="K155" s="189"/>
      <c r="L155" s="189"/>
      <c r="M155" s="189"/>
      <c r="N155" s="189"/>
      <c r="O155" s="189"/>
      <c r="P155" s="189"/>
      <c r="Q155" s="189"/>
    </row>
    <row r="156" spans="2:17" x14ac:dyDescent="0.2">
      <c r="I156" s="189"/>
      <c r="J156" s="189"/>
      <c r="K156" s="189"/>
      <c r="L156" s="189"/>
      <c r="M156" s="189"/>
      <c r="N156" s="189"/>
      <c r="O156" s="189"/>
      <c r="P156" s="189"/>
      <c r="Q156" s="189"/>
    </row>
    <row r="157" spans="2:17" x14ac:dyDescent="0.2">
      <c r="I157" s="189"/>
      <c r="J157" s="189"/>
      <c r="K157" s="189"/>
      <c r="L157" s="189"/>
      <c r="M157" s="189"/>
      <c r="N157" s="189"/>
      <c r="O157" s="189"/>
      <c r="P157" s="189"/>
      <c r="Q157" s="189"/>
    </row>
    <row r="158" spans="2:17" x14ac:dyDescent="0.2">
      <c r="I158" s="189"/>
      <c r="J158" s="189"/>
      <c r="K158" s="189"/>
      <c r="L158" s="189"/>
      <c r="M158" s="189"/>
      <c r="N158" s="189"/>
      <c r="O158" s="189"/>
      <c r="P158" s="189"/>
      <c r="Q158" s="189"/>
    </row>
    <row r="159" spans="2:17" x14ac:dyDescent="0.2">
      <c r="I159" s="189"/>
      <c r="J159" s="189"/>
      <c r="K159" s="189"/>
      <c r="L159" s="189"/>
      <c r="M159" s="189"/>
      <c r="N159" s="189"/>
      <c r="O159" s="189"/>
      <c r="P159" s="189"/>
      <c r="Q159" s="189"/>
    </row>
    <row r="160" spans="2:17" x14ac:dyDescent="0.2">
      <c r="I160" s="189"/>
      <c r="J160" s="189"/>
      <c r="K160" s="189"/>
      <c r="L160" s="189"/>
      <c r="M160" s="189"/>
      <c r="N160" s="189"/>
      <c r="O160" s="189"/>
      <c r="P160" s="189"/>
      <c r="Q160" s="189"/>
    </row>
    <row r="161" spans="2:17" ht="13.5" thickBot="1" x14ac:dyDescent="0.25">
      <c r="I161" s="189"/>
      <c r="J161" s="189"/>
      <c r="K161" s="189"/>
      <c r="L161" s="189"/>
      <c r="M161" s="189"/>
      <c r="N161" s="189"/>
      <c r="O161" s="189"/>
      <c r="P161" s="189"/>
      <c r="Q161" s="189"/>
    </row>
    <row r="162" spans="2:17" ht="15" thickBot="1" x14ac:dyDescent="0.25">
      <c r="B162" s="2" t="s">
        <v>172</v>
      </c>
      <c r="C162" s="24" t="s">
        <v>245</v>
      </c>
      <c r="D162" s="24" t="s">
        <v>246</v>
      </c>
      <c r="E162" s="24" t="s">
        <v>247</v>
      </c>
      <c r="F162" s="24" t="s">
        <v>169</v>
      </c>
      <c r="I162" s="189"/>
      <c r="J162" s="189"/>
      <c r="K162" s="189"/>
      <c r="L162" s="189"/>
      <c r="M162" s="189"/>
      <c r="N162" s="189"/>
      <c r="O162" s="189"/>
      <c r="P162" s="189"/>
      <c r="Q162" s="189"/>
    </row>
    <row r="163" spans="2:17" ht="13.5" thickBot="1" x14ac:dyDescent="0.25">
      <c r="B163" s="24" t="s">
        <v>116</v>
      </c>
      <c r="C163" s="112">
        <f t="shared" ref="C163:E164" si="0">(C140-C146)^2/C146</f>
        <v>0.33333333333333331</v>
      </c>
      <c r="D163" s="112">
        <f t="shared" si="0"/>
        <v>1.25</v>
      </c>
      <c r="E163" s="112">
        <f t="shared" si="0"/>
        <v>0</v>
      </c>
      <c r="F163" s="65">
        <f>SUM(C163:E163)</f>
        <v>1.5833333333333333</v>
      </c>
      <c r="I163" s="189"/>
      <c r="J163" s="189"/>
      <c r="K163" s="189"/>
      <c r="L163" s="189"/>
      <c r="M163" s="189"/>
      <c r="N163" s="189"/>
      <c r="O163" s="189"/>
      <c r="P163" s="189"/>
      <c r="Q163" s="189"/>
    </row>
    <row r="164" spans="2:17" ht="13.5" thickBot="1" x14ac:dyDescent="0.25">
      <c r="B164" s="58" t="s">
        <v>117</v>
      </c>
      <c r="C164" s="112">
        <f t="shared" si="0"/>
        <v>0.33333333333333331</v>
      </c>
      <c r="D164" s="112">
        <f t="shared" si="0"/>
        <v>1.25</v>
      </c>
      <c r="E164" s="112">
        <f t="shared" si="0"/>
        <v>0</v>
      </c>
      <c r="F164" s="57">
        <f>SUM(C164:E164)</f>
        <v>1.5833333333333333</v>
      </c>
      <c r="I164" s="189"/>
      <c r="J164" s="189"/>
      <c r="K164" s="189"/>
      <c r="L164" s="189"/>
      <c r="M164" s="189"/>
      <c r="N164" s="189"/>
      <c r="O164" s="189"/>
      <c r="P164" s="189"/>
      <c r="Q164" s="189"/>
    </row>
    <row r="165" spans="2:17" ht="13.5" thickBot="1" x14ac:dyDescent="0.25">
      <c r="B165" s="24" t="s">
        <v>170</v>
      </c>
      <c r="C165" s="65">
        <f>SUM(C163:C164)</f>
        <v>0.66666666666666663</v>
      </c>
      <c r="D165" s="65">
        <f>SUM(D163:D164)</f>
        <v>2.5</v>
      </c>
      <c r="E165" s="65">
        <f>SUM(E163:E164)</f>
        <v>0</v>
      </c>
      <c r="F165" s="65">
        <f>SUM(F163:F164)</f>
        <v>3.1666666666666665</v>
      </c>
      <c r="I165" s="189"/>
      <c r="J165" s="189"/>
      <c r="K165" s="189"/>
      <c r="L165" s="189"/>
      <c r="M165" s="189"/>
      <c r="N165" s="189"/>
      <c r="O165" s="189"/>
      <c r="P165" s="189"/>
      <c r="Q165" s="189"/>
    </row>
    <row r="166" spans="2:17" x14ac:dyDescent="0.2">
      <c r="I166" s="189"/>
      <c r="J166" s="189"/>
      <c r="K166" s="189"/>
      <c r="L166" s="189"/>
      <c r="M166" s="189"/>
      <c r="N166" s="189"/>
      <c r="O166" s="189"/>
      <c r="P166" s="189"/>
      <c r="Q166" s="189"/>
    </row>
    <row r="167" spans="2:17" ht="14.25" x14ac:dyDescent="0.2">
      <c r="B167" s="5" t="s">
        <v>248</v>
      </c>
      <c r="C167" s="48">
        <f>F165</f>
        <v>3.1666666666666665</v>
      </c>
      <c r="I167" s="189"/>
      <c r="J167" s="189"/>
      <c r="K167" s="189"/>
      <c r="L167" s="189"/>
      <c r="M167" s="189"/>
      <c r="N167" s="189"/>
      <c r="O167" s="189"/>
      <c r="P167" s="189"/>
      <c r="Q167" s="189"/>
    </row>
    <row r="168" spans="2:17" x14ac:dyDescent="0.2">
      <c r="I168" s="189"/>
      <c r="J168" s="189"/>
      <c r="K168" s="189"/>
      <c r="L168" s="189"/>
      <c r="M168" s="189"/>
      <c r="N168" s="189"/>
      <c r="O168" s="189"/>
      <c r="P168" s="189"/>
      <c r="Q168" s="189"/>
    </row>
    <row r="169" spans="2:17" ht="13.5" thickBot="1" x14ac:dyDescent="0.25">
      <c r="C169" s="4" t="s">
        <v>4</v>
      </c>
      <c r="I169" s="189"/>
      <c r="J169" s="189"/>
      <c r="K169" s="189"/>
      <c r="L169" s="189"/>
      <c r="M169" s="189"/>
      <c r="N169" s="189"/>
      <c r="O169" s="189"/>
      <c r="P169" s="189"/>
      <c r="Q169" s="189"/>
    </row>
    <row r="170" spans="2:17" x14ac:dyDescent="0.2">
      <c r="B170" s="5" t="s">
        <v>174</v>
      </c>
      <c r="C170" s="20">
        <v>2</v>
      </c>
      <c r="I170" s="189"/>
      <c r="J170" s="189"/>
      <c r="K170" s="189"/>
      <c r="L170" s="189"/>
      <c r="M170" s="189"/>
      <c r="N170" s="189"/>
      <c r="O170" s="189"/>
      <c r="P170" s="189"/>
      <c r="Q170" s="189"/>
    </row>
    <row r="171" spans="2:17" ht="13.5" thickBot="1" x14ac:dyDescent="0.25">
      <c r="B171" s="5" t="s">
        <v>175</v>
      </c>
      <c r="C171" s="23">
        <v>3</v>
      </c>
      <c r="I171" s="189"/>
      <c r="J171" s="189"/>
      <c r="K171" s="189"/>
      <c r="L171" s="189"/>
      <c r="M171" s="189"/>
      <c r="N171" s="189"/>
      <c r="O171" s="189"/>
      <c r="P171" s="189"/>
      <c r="Q171" s="189"/>
    </row>
    <row r="172" spans="2:17" x14ac:dyDescent="0.2">
      <c r="B172" s="5"/>
      <c r="C172" s="4" t="s">
        <v>14</v>
      </c>
      <c r="I172" s="189"/>
      <c r="J172" s="189"/>
      <c r="K172" s="189"/>
      <c r="L172" s="189"/>
      <c r="M172" s="189"/>
      <c r="N172" s="189"/>
      <c r="O172" s="189"/>
      <c r="P172" s="189"/>
      <c r="Q172" s="189"/>
    </row>
    <row r="173" spans="2:17" x14ac:dyDescent="0.2">
      <c r="B173" s="5" t="s">
        <v>84</v>
      </c>
      <c r="C173" s="2" t="s">
        <v>173</v>
      </c>
      <c r="I173" s="189"/>
      <c r="J173" s="189"/>
      <c r="K173" s="189"/>
      <c r="L173" s="189"/>
      <c r="M173" s="189"/>
      <c r="N173" s="189"/>
      <c r="O173" s="189"/>
      <c r="P173" s="189"/>
      <c r="Q173" s="189"/>
    </row>
    <row r="174" spans="2:17" x14ac:dyDescent="0.2">
      <c r="B174" s="16" t="s">
        <v>19</v>
      </c>
      <c r="C174" s="15">
        <f>(C170-1)*(C171-1)</f>
        <v>2</v>
      </c>
      <c r="I174" s="189"/>
      <c r="J174" s="189"/>
      <c r="K174" s="189"/>
      <c r="L174" s="189"/>
      <c r="M174" s="189"/>
      <c r="N174" s="189"/>
      <c r="O174" s="189"/>
      <c r="P174" s="189"/>
      <c r="Q174" s="189"/>
    </row>
    <row r="175" spans="2:17" ht="13.5" thickBot="1" x14ac:dyDescent="0.25">
      <c r="C175" s="4" t="s">
        <v>4</v>
      </c>
      <c r="I175" s="189"/>
      <c r="J175" s="189"/>
      <c r="K175" s="189"/>
      <c r="L175" s="189"/>
      <c r="M175" s="189"/>
      <c r="N175" s="189"/>
      <c r="O175" s="189"/>
      <c r="P175" s="189"/>
      <c r="Q175" s="189"/>
    </row>
    <row r="176" spans="2:17" ht="15" thickBot="1" x14ac:dyDescent="0.25">
      <c r="B176" s="5" t="s">
        <v>176</v>
      </c>
      <c r="C176" s="24">
        <v>5.9909999999999997</v>
      </c>
      <c r="D176" s="2" t="s">
        <v>177</v>
      </c>
      <c r="I176" s="189"/>
      <c r="J176" s="189"/>
      <c r="K176" s="189"/>
      <c r="L176" s="189"/>
      <c r="M176" s="189"/>
      <c r="N176" s="189"/>
      <c r="O176" s="189"/>
      <c r="P176" s="189"/>
      <c r="Q176" s="189"/>
    </row>
    <row r="177" spans="2:17" x14ac:dyDescent="0.2">
      <c r="I177" s="189"/>
      <c r="J177" s="189"/>
      <c r="K177" s="189"/>
      <c r="L177" s="189"/>
      <c r="M177" s="189"/>
      <c r="N177" s="189"/>
      <c r="O177" s="189"/>
      <c r="P177" s="189"/>
      <c r="Q177" s="189"/>
    </row>
    <row r="178" spans="2:17" x14ac:dyDescent="0.2">
      <c r="I178" s="189"/>
      <c r="J178" s="189"/>
      <c r="K178" s="189"/>
      <c r="L178" s="189"/>
      <c r="M178" s="189"/>
      <c r="N178" s="189"/>
      <c r="O178" s="189"/>
      <c r="P178" s="189"/>
      <c r="Q178" s="189"/>
    </row>
    <row r="179" spans="2:17" x14ac:dyDescent="0.2">
      <c r="I179" s="189"/>
      <c r="J179" s="189"/>
      <c r="K179" s="189"/>
      <c r="L179" s="189"/>
      <c r="M179" s="189"/>
      <c r="N179" s="189"/>
      <c r="O179" s="189"/>
      <c r="P179" s="189"/>
      <c r="Q179" s="189"/>
    </row>
    <row r="180" spans="2:17" x14ac:dyDescent="0.2">
      <c r="I180" s="189"/>
      <c r="J180" s="189"/>
      <c r="K180" s="189"/>
      <c r="L180" s="189"/>
      <c r="M180" s="189"/>
      <c r="N180" s="189"/>
      <c r="O180" s="189"/>
      <c r="P180" s="189"/>
      <c r="Q180" s="189"/>
    </row>
    <row r="181" spans="2:17" x14ac:dyDescent="0.2">
      <c r="I181" s="189"/>
      <c r="J181" s="189"/>
      <c r="K181" s="189"/>
      <c r="L181" s="189"/>
      <c r="M181" s="189"/>
      <c r="N181" s="189"/>
      <c r="O181" s="189"/>
      <c r="P181" s="189"/>
      <c r="Q181" s="189"/>
    </row>
    <row r="182" spans="2:17" x14ac:dyDescent="0.2">
      <c r="I182" s="189"/>
      <c r="J182" s="189"/>
      <c r="K182" s="189"/>
      <c r="L182" s="189"/>
      <c r="M182" s="189"/>
      <c r="N182" s="189"/>
      <c r="O182" s="189"/>
      <c r="P182" s="189"/>
      <c r="Q182" s="189"/>
    </row>
    <row r="183" spans="2:17" x14ac:dyDescent="0.2">
      <c r="I183" s="189"/>
      <c r="J183" s="189"/>
      <c r="K183" s="189"/>
      <c r="L183" s="189"/>
      <c r="M183" s="189"/>
      <c r="N183" s="189"/>
      <c r="O183" s="189"/>
      <c r="P183" s="189"/>
      <c r="Q183" s="189"/>
    </row>
    <row r="184" spans="2:17" x14ac:dyDescent="0.2">
      <c r="I184" s="189"/>
      <c r="J184" s="189"/>
      <c r="K184" s="189"/>
      <c r="L184" s="189"/>
      <c r="M184" s="189"/>
      <c r="N184" s="189"/>
      <c r="O184" s="189"/>
      <c r="P184" s="189"/>
      <c r="Q184" s="189"/>
    </row>
    <row r="185" spans="2:17" x14ac:dyDescent="0.2">
      <c r="I185" s="189"/>
      <c r="J185" s="189"/>
      <c r="K185" s="189"/>
      <c r="L185" s="189"/>
      <c r="M185" s="189"/>
      <c r="N185" s="189"/>
      <c r="O185" s="189"/>
      <c r="P185" s="189"/>
      <c r="Q185" s="189"/>
    </row>
    <row r="186" spans="2:17" x14ac:dyDescent="0.2">
      <c r="B186" s="44"/>
      <c r="C186" s="44"/>
      <c r="D186" s="44"/>
      <c r="I186" s="189"/>
      <c r="J186" s="189"/>
      <c r="K186" s="189"/>
      <c r="L186" s="189"/>
      <c r="M186" s="189"/>
      <c r="N186" s="189"/>
      <c r="O186" s="189"/>
      <c r="P186" s="189"/>
      <c r="Q186" s="189"/>
    </row>
    <row r="187" spans="2:17" x14ac:dyDescent="0.2">
      <c r="B187" s="44"/>
      <c r="C187" s="44"/>
      <c r="D187" s="44"/>
      <c r="I187" s="189"/>
      <c r="J187" s="189"/>
      <c r="K187" s="189"/>
      <c r="L187" s="189"/>
      <c r="M187" s="189"/>
      <c r="N187" s="189"/>
      <c r="O187" s="189"/>
      <c r="P187" s="189"/>
      <c r="Q187" s="189"/>
    </row>
    <row r="188" spans="2:17" x14ac:dyDescent="0.2">
      <c r="B188" s="44"/>
      <c r="C188" s="44"/>
      <c r="D188" s="44"/>
      <c r="I188" s="189"/>
      <c r="J188" s="189"/>
      <c r="K188" s="189"/>
      <c r="L188" s="189"/>
      <c r="M188" s="189"/>
      <c r="N188" s="189"/>
      <c r="O188" s="189"/>
      <c r="P188" s="189"/>
      <c r="Q188" s="189"/>
    </row>
    <row r="189" spans="2:17" x14ac:dyDescent="0.2">
      <c r="B189" s="44"/>
      <c r="C189" s="44"/>
      <c r="D189" s="44"/>
      <c r="I189" s="189"/>
      <c r="J189" s="189"/>
      <c r="K189" s="189"/>
      <c r="L189" s="189"/>
      <c r="M189" s="189"/>
      <c r="N189" s="189"/>
      <c r="O189" s="189"/>
      <c r="P189" s="189"/>
      <c r="Q189" s="189"/>
    </row>
    <row r="190" spans="2:17" x14ac:dyDescent="0.2">
      <c r="I190" s="189"/>
      <c r="J190" s="189"/>
      <c r="K190" s="189"/>
      <c r="L190" s="189"/>
      <c r="M190" s="189"/>
      <c r="N190" s="189"/>
      <c r="O190" s="189"/>
      <c r="P190" s="189"/>
      <c r="Q190" s="189"/>
    </row>
    <row r="191" spans="2:17" ht="13.5" thickBot="1" x14ac:dyDescent="0.25">
      <c r="I191" s="189"/>
      <c r="J191" s="189"/>
      <c r="K191" s="189"/>
      <c r="L191" s="189"/>
      <c r="M191" s="189"/>
      <c r="N191" s="189"/>
      <c r="O191" s="189"/>
      <c r="P191" s="189"/>
      <c r="Q191" s="189"/>
    </row>
    <row r="192" spans="2:17" ht="13.5" thickBot="1" x14ac:dyDescent="0.25">
      <c r="B192" s="281" t="s">
        <v>244</v>
      </c>
      <c r="C192" s="24" t="s">
        <v>245</v>
      </c>
      <c r="D192" s="24" t="s">
        <v>246</v>
      </c>
      <c r="E192" s="24" t="s">
        <v>247</v>
      </c>
      <c r="F192" s="24" t="s">
        <v>169</v>
      </c>
      <c r="I192" s="189"/>
      <c r="J192" s="189"/>
      <c r="K192" s="189"/>
      <c r="L192" s="189"/>
      <c r="M192" s="189"/>
      <c r="N192" s="189"/>
      <c r="O192" s="189"/>
      <c r="P192" s="189"/>
      <c r="Q192" s="189"/>
    </row>
    <row r="193" spans="2:17" ht="13.5" thickBot="1" x14ac:dyDescent="0.25">
      <c r="B193" s="24" t="s">
        <v>116</v>
      </c>
      <c r="C193" s="230">
        <v>80</v>
      </c>
      <c r="D193" s="230">
        <v>15</v>
      </c>
      <c r="E193" s="230">
        <v>5</v>
      </c>
      <c r="F193" s="24">
        <f>SUM(C193:E193)</f>
        <v>100</v>
      </c>
      <c r="I193" s="189"/>
      <c r="J193" s="189"/>
      <c r="K193" s="189"/>
      <c r="L193" s="189"/>
      <c r="M193" s="189"/>
      <c r="N193" s="189"/>
      <c r="O193" s="189"/>
      <c r="P193" s="189"/>
      <c r="Q193" s="189"/>
    </row>
    <row r="194" spans="2:17" ht="13.5" thickBot="1" x14ac:dyDescent="0.25">
      <c r="B194" s="58" t="s">
        <v>117</v>
      </c>
      <c r="C194" s="7">
        <v>70</v>
      </c>
      <c r="D194" s="7">
        <v>25</v>
      </c>
      <c r="E194" s="7">
        <v>5</v>
      </c>
      <c r="F194" s="56">
        <f>SUM(C194:E194)</f>
        <v>100</v>
      </c>
      <c r="I194" s="189"/>
      <c r="J194" s="189"/>
      <c r="K194" s="189"/>
      <c r="L194" s="189"/>
      <c r="M194" s="189"/>
      <c r="N194" s="189"/>
      <c r="O194" s="189"/>
      <c r="P194" s="189"/>
      <c r="Q194" s="189"/>
    </row>
    <row r="195" spans="2:17" ht="13.5" thickBot="1" x14ac:dyDescent="0.25">
      <c r="B195" s="24" t="s">
        <v>170</v>
      </c>
      <c r="C195" s="24">
        <f>SUM(C193:C194)</f>
        <v>150</v>
      </c>
      <c r="D195" s="24">
        <f>SUM(D193:D194)</f>
        <v>40</v>
      </c>
      <c r="E195" s="24">
        <f>SUM(E193:E194)</f>
        <v>10</v>
      </c>
      <c r="F195" s="24">
        <f>SUM(F193:F194)</f>
        <v>200</v>
      </c>
      <c r="I195" s="189"/>
      <c r="J195" s="189"/>
      <c r="K195" s="189"/>
      <c r="L195" s="189"/>
      <c r="M195" s="189"/>
      <c r="N195" s="189"/>
      <c r="O195" s="189"/>
      <c r="P195" s="189"/>
      <c r="Q195" s="189"/>
    </row>
    <row r="196" spans="2:17" ht="13.5" thickBot="1" x14ac:dyDescent="0.25">
      <c r="B196" s="19"/>
      <c r="I196" s="189"/>
      <c r="J196" s="189"/>
      <c r="K196" s="189"/>
      <c r="L196" s="189"/>
      <c r="M196" s="189"/>
      <c r="N196" s="189"/>
      <c r="O196" s="189"/>
      <c r="P196" s="189"/>
      <c r="Q196" s="189"/>
    </row>
    <row r="197" spans="2:17" ht="13.5" thickBot="1" x14ac:dyDescent="0.25">
      <c r="B197" s="344" t="s">
        <v>171</v>
      </c>
      <c r="C197" s="323" t="s">
        <v>245</v>
      </c>
      <c r="D197" s="323" t="s">
        <v>246</v>
      </c>
      <c r="E197" s="323" t="s">
        <v>247</v>
      </c>
      <c r="F197" s="323" t="s">
        <v>169</v>
      </c>
      <c r="H197" t="s">
        <v>27</v>
      </c>
      <c r="I197" s="189"/>
      <c r="J197" s="189"/>
      <c r="K197" s="189"/>
      <c r="L197" s="189"/>
      <c r="M197" s="189"/>
      <c r="N197" s="189"/>
      <c r="O197" s="189"/>
      <c r="P197" s="189"/>
      <c r="Q197" s="189"/>
    </row>
    <row r="198" spans="2:17" ht="13.5" thickBot="1" x14ac:dyDescent="0.25">
      <c r="B198" s="323" t="s">
        <v>116</v>
      </c>
      <c r="C198" s="345">
        <f>(F193*C195)/F195</f>
        <v>75</v>
      </c>
      <c r="D198" s="345">
        <f>(F193*D195)/F195</f>
        <v>20</v>
      </c>
      <c r="E198" s="345">
        <f>(F193*E195)/F195</f>
        <v>5</v>
      </c>
      <c r="F198" s="323">
        <f>SUM(C198:E198)</f>
        <v>100</v>
      </c>
      <c r="I198" s="189"/>
      <c r="J198" s="189"/>
      <c r="K198" s="189"/>
      <c r="L198" s="189"/>
      <c r="M198" s="189"/>
      <c r="N198" s="189"/>
      <c r="O198" s="189"/>
      <c r="P198" s="189"/>
      <c r="Q198" s="189"/>
    </row>
    <row r="199" spans="2:17" ht="13.5" thickBot="1" x14ac:dyDescent="0.25">
      <c r="B199" s="346" t="s">
        <v>117</v>
      </c>
      <c r="C199" s="347">
        <f>(F194*C195)/F195</f>
        <v>75</v>
      </c>
      <c r="D199" s="347">
        <f>(F194*D195)/F195</f>
        <v>20</v>
      </c>
      <c r="E199" s="347">
        <f>(F194*E195)/F195</f>
        <v>5</v>
      </c>
      <c r="F199" s="348">
        <f>SUM(C199:E199)</f>
        <v>100</v>
      </c>
      <c r="I199" s="189"/>
      <c r="J199" s="189"/>
      <c r="K199" s="189"/>
      <c r="L199" s="189"/>
      <c r="M199" s="189"/>
      <c r="N199" s="189"/>
      <c r="O199" s="189"/>
      <c r="P199" s="189"/>
      <c r="Q199" s="189"/>
    </row>
    <row r="200" spans="2:17" ht="13.5" thickBot="1" x14ac:dyDescent="0.25">
      <c r="B200" s="323" t="s">
        <v>170</v>
      </c>
      <c r="C200" s="323">
        <f>SUM(C198:C199)</f>
        <v>150</v>
      </c>
      <c r="D200" s="323">
        <f>SUM(D198:D199)</f>
        <v>40</v>
      </c>
      <c r="E200" s="323">
        <f>SUM(E198:E199)</f>
        <v>10</v>
      </c>
      <c r="F200" s="323">
        <f>SUM(F198:F199)</f>
        <v>200</v>
      </c>
      <c r="I200" s="189"/>
      <c r="J200" s="189"/>
      <c r="K200" s="189"/>
      <c r="L200" s="189"/>
      <c r="M200" s="189"/>
      <c r="N200" s="189"/>
      <c r="O200" s="189"/>
      <c r="P200" s="189"/>
      <c r="Q200" s="189"/>
    </row>
    <row r="201" spans="2:17" x14ac:dyDescent="0.2">
      <c r="I201" s="189"/>
      <c r="J201" s="189"/>
      <c r="K201" s="189"/>
      <c r="L201" s="189"/>
      <c r="M201" s="189"/>
      <c r="N201" s="189"/>
      <c r="O201" s="189"/>
      <c r="P201" s="189"/>
      <c r="Q201" s="189"/>
    </row>
    <row r="202" spans="2:17" x14ac:dyDescent="0.2">
      <c r="I202" s="189"/>
      <c r="J202" s="189"/>
      <c r="K202" s="189"/>
      <c r="L202" s="189"/>
      <c r="M202" s="189"/>
      <c r="N202" s="189"/>
      <c r="O202" s="189"/>
      <c r="P202" s="189"/>
      <c r="Q202" s="189"/>
    </row>
    <row r="203" spans="2:17" x14ac:dyDescent="0.2">
      <c r="I203" s="189"/>
      <c r="J203" s="189"/>
      <c r="K203" s="189"/>
      <c r="L203" s="189"/>
      <c r="M203" s="189"/>
      <c r="N203" s="189"/>
      <c r="O203" s="189"/>
      <c r="P203" s="189"/>
      <c r="Q203" s="189"/>
    </row>
    <row r="204" spans="2:17" x14ac:dyDescent="0.2">
      <c r="I204" s="189"/>
      <c r="J204" s="189"/>
      <c r="K204" s="189"/>
      <c r="L204" s="189"/>
      <c r="M204" s="189"/>
      <c r="N204" s="189"/>
      <c r="O204" s="189"/>
      <c r="P204" s="189"/>
      <c r="Q204" s="189"/>
    </row>
    <row r="205" spans="2:17" x14ac:dyDescent="0.2">
      <c r="I205" s="189"/>
      <c r="J205" s="189"/>
      <c r="K205" s="189"/>
      <c r="L205" s="189"/>
      <c r="M205" s="189"/>
      <c r="N205" s="189"/>
      <c r="O205" s="189"/>
      <c r="P205" s="189"/>
      <c r="Q205" s="189"/>
    </row>
    <row r="206" spans="2:17" x14ac:dyDescent="0.2">
      <c r="I206" s="189"/>
      <c r="J206" s="189"/>
      <c r="K206" s="189"/>
      <c r="L206" s="189"/>
      <c r="M206" s="189"/>
      <c r="N206" s="189"/>
      <c r="O206" s="189"/>
      <c r="P206" s="189"/>
      <c r="Q206" s="189"/>
    </row>
    <row r="207" spans="2:17" x14ac:dyDescent="0.2">
      <c r="I207" s="189"/>
      <c r="J207" s="189"/>
      <c r="K207" s="189"/>
      <c r="L207" s="189"/>
      <c r="M207" s="189"/>
      <c r="N207" s="189"/>
      <c r="O207" s="189"/>
      <c r="P207" s="189"/>
      <c r="Q207" s="189"/>
    </row>
    <row r="208" spans="2:17" x14ac:dyDescent="0.2">
      <c r="I208" s="189"/>
      <c r="J208" s="189"/>
      <c r="K208" s="189"/>
      <c r="L208" s="189"/>
      <c r="M208" s="189"/>
      <c r="N208" s="189"/>
      <c r="O208" s="189"/>
      <c r="P208" s="189"/>
      <c r="Q208" s="189"/>
    </row>
    <row r="209" spans="2:17" x14ac:dyDescent="0.2">
      <c r="I209" s="189"/>
      <c r="J209" s="189"/>
      <c r="K209" s="189"/>
      <c r="L209" s="189"/>
      <c r="M209" s="189"/>
      <c r="N209" s="189"/>
      <c r="O209" s="189"/>
      <c r="P209" s="189"/>
      <c r="Q209" s="189"/>
    </row>
    <row r="210" spans="2:17" x14ac:dyDescent="0.2">
      <c r="I210" s="189"/>
      <c r="J210" s="189"/>
      <c r="K210" s="189"/>
      <c r="L210" s="189"/>
      <c r="M210" s="189"/>
      <c r="N210" s="189"/>
      <c r="O210" s="189"/>
      <c r="P210" s="189"/>
      <c r="Q210" s="189"/>
    </row>
    <row r="211" spans="2:17" ht="13.5" thickBot="1" x14ac:dyDescent="0.25">
      <c r="I211" s="189"/>
      <c r="J211" s="189"/>
      <c r="K211" s="189"/>
      <c r="L211" s="189"/>
      <c r="M211" s="189"/>
      <c r="N211" s="189"/>
      <c r="O211" s="189"/>
      <c r="P211" s="189"/>
      <c r="Q211" s="189"/>
    </row>
    <row r="212" spans="2:17" ht="15" thickBot="1" x14ac:dyDescent="0.25">
      <c r="B212" s="2" t="s">
        <v>172</v>
      </c>
      <c r="C212" s="24" t="s">
        <v>245</v>
      </c>
      <c r="D212" s="24" t="s">
        <v>246</v>
      </c>
      <c r="E212" s="24" t="s">
        <v>247</v>
      </c>
      <c r="F212" s="24" t="s">
        <v>169</v>
      </c>
      <c r="I212" s="189"/>
      <c r="J212" s="189"/>
      <c r="K212" s="189"/>
      <c r="L212" s="189"/>
      <c r="M212" s="189"/>
      <c r="N212" s="189"/>
      <c r="O212" s="189"/>
      <c r="P212" s="189"/>
      <c r="Q212" s="189"/>
    </row>
    <row r="213" spans="2:17" ht="13.5" thickBot="1" x14ac:dyDescent="0.25">
      <c r="B213" s="24" t="s">
        <v>116</v>
      </c>
      <c r="C213" s="112">
        <f t="shared" ref="C213:E214" si="1">(C193-C198)^2/C198</f>
        <v>0.33333333333333331</v>
      </c>
      <c r="D213" s="112">
        <f t="shared" si="1"/>
        <v>1.25</v>
      </c>
      <c r="E213" s="112">
        <f t="shared" si="1"/>
        <v>0</v>
      </c>
      <c r="F213" s="65">
        <f>SUM(C213:E213)</f>
        <v>1.5833333333333333</v>
      </c>
      <c r="I213" s="189"/>
      <c r="J213" s="189"/>
      <c r="K213" s="189"/>
      <c r="L213" s="189"/>
      <c r="M213" s="189"/>
      <c r="N213" s="189"/>
      <c r="O213" s="189"/>
      <c r="P213" s="189"/>
      <c r="Q213" s="189"/>
    </row>
    <row r="214" spans="2:17" ht="13.5" thickBot="1" x14ac:dyDescent="0.25">
      <c r="B214" s="58" t="s">
        <v>117</v>
      </c>
      <c r="C214" s="112">
        <f t="shared" si="1"/>
        <v>0.33333333333333331</v>
      </c>
      <c r="D214" s="112">
        <f t="shared" si="1"/>
        <v>1.25</v>
      </c>
      <c r="E214" s="112">
        <f t="shared" si="1"/>
        <v>0</v>
      </c>
      <c r="F214" s="57">
        <f>SUM(C214:E214)</f>
        <v>1.5833333333333333</v>
      </c>
      <c r="I214" s="189"/>
      <c r="J214" s="189"/>
      <c r="K214" s="189"/>
      <c r="L214" s="189"/>
      <c r="M214" s="189"/>
      <c r="N214" s="189"/>
      <c r="O214" s="189"/>
      <c r="P214" s="189"/>
      <c r="Q214" s="189"/>
    </row>
    <row r="215" spans="2:17" ht="13.5" thickBot="1" x14ac:dyDescent="0.25">
      <c r="B215" s="24" t="s">
        <v>170</v>
      </c>
      <c r="C215" s="65">
        <f>SUM(C213:C214)</f>
        <v>0.66666666666666663</v>
      </c>
      <c r="D215" s="65">
        <f>SUM(D213:D214)</f>
        <v>2.5</v>
      </c>
      <c r="E215" s="65">
        <f>SUM(E213:E214)</f>
        <v>0</v>
      </c>
      <c r="F215" s="65">
        <f>SUM(F213:F214)</f>
        <v>3.1666666666666665</v>
      </c>
      <c r="I215" s="189"/>
      <c r="J215" s="189"/>
      <c r="K215" s="189"/>
      <c r="L215" s="189"/>
      <c r="M215" s="189"/>
      <c r="N215" s="189"/>
      <c r="O215" s="189"/>
      <c r="P215" s="189"/>
      <c r="Q215" s="189"/>
    </row>
    <row r="216" spans="2:17" x14ac:dyDescent="0.2">
      <c r="I216" s="189"/>
      <c r="J216" s="189"/>
      <c r="K216" s="189"/>
      <c r="L216" s="189"/>
      <c r="M216" s="189"/>
      <c r="N216" s="189"/>
      <c r="O216" s="189"/>
      <c r="P216" s="189"/>
      <c r="Q216" s="189"/>
    </row>
    <row r="217" spans="2:17" ht="14.25" x14ac:dyDescent="0.2">
      <c r="B217" s="5" t="s">
        <v>248</v>
      </c>
      <c r="C217" s="48">
        <f>F215</f>
        <v>3.1666666666666665</v>
      </c>
      <c r="I217" s="189"/>
      <c r="J217" s="189"/>
      <c r="K217" s="189"/>
      <c r="L217" s="189"/>
      <c r="M217" s="189"/>
      <c r="N217" s="189"/>
      <c r="O217" s="189"/>
      <c r="P217" s="189"/>
      <c r="Q217" s="189"/>
    </row>
    <row r="218" spans="2:17" ht="13.5" thickBot="1" x14ac:dyDescent="0.25">
      <c r="C218" s="4" t="s">
        <v>4</v>
      </c>
      <c r="I218" s="189"/>
      <c r="J218" s="189"/>
      <c r="K218" s="189"/>
      <c r="L218" s="189"/>
      <c r="M218" s="189"/>
      <c r="N218" s="189"/>
      <c r="O218" s="189"/>
      <c r="P218" s="189"/>
      <c r="Q218" s="189"/>
    </row>
    <row r="219" spans="2:17" x14ac:dyDescent="0.2">
      <c r="B219" s="5" t="s">
        <v>174</v>
      </c>
      <c r="C219" s="224">
        <v>2</v>
      </c>
      <c r="I219" s="189"/>
      <c r="J219" s="189"/>
      <c r="K219" s="189"/>
      <c r="L219" s="189"/>
      <c r="M219" s="189"/>
      <c r="N219" s="189"/>
      <c r="O219" s="189"/>
      <c r="P219" s="189"/>
      <c r="Q219" s="189"/>
    </row>
    <row r="220" spans="2:17" ht="13.5" thickBot="1" x14ac:dyDescent="0.25">
      <c r="B220" s="5" t="s">
        <v>175</v>
      </c>
      <c r="C220" s="8">
        <v>3</v>
      </c>
      <c r="I220" s="189"/>
      <c r="J220" s="189"/>
      <c r="K220" s="189"/>
      <c r="L220" s="189"/>
      <c r="M220" s="189"/>
      <c r="N220" s="189"/>
      <c r="O220" s="189"/>
      <c r="P220" s="189"/>
      <c r="Q220" s="189"/>
    </row>
    <row r="221" spans="2:17" x14ac:dyDescent="0.2">
      <c r="B221" s="5"/>
      <c r="C221" s="4" t="s">
        <v>14</v>
      </c>
      <c r="I221" s="189"/>
      <c r="J221" s="189"/>
      <c r="K221" s="189"/>
      <c r="L221" s="189"/>
      <c r="M221" s="189"/>
      <c r="N221" s="189"/>
      <c r="O221" s="189"/>
      <c r="P221" s="189"/>
      <c r="Q221" s="189"/>
    </row>
    <row r="222" spans="2:17" x14ac:dyDescent="0.2">
      <c r="B222" s="5" t="s">
        <v>84</v>
      </c>
      <c r="C222" s="2" t="s">
        <v>173</v>
      </c>
      <c r="I222" s="189"/>
      <c r="J222" s="189"/>
      <c r="K222" s="189"/>
      <c r="L222" s="189"/>
      <c r="M222" s="189"/>
      <c r="N222" s="189"/>
      <c r="O222" s="189"/>
      <c r="P222" s="189"/>
      <c r="Q222" s="189"/>
    </row>
    <row r="223" spans="2:17" x14ac:dyDescent="0.2">
      <c r="B223" s="16" t="s">
        <v>19</v>
      </c>
      <c r="C223" s="15">
        <f>(C219-1)*(C220-1)</f>
        <v>2</v>
      </c>
      <c r="I223" s="189"/>
      <c r="J223" s="189"/>
      <c r="K223" s="189"/>
      <c r="L223" s="189"/>
      <c r="M223" s="189"/>
      <c r="N223" s="189"/>
      <c r="O223" s="189"/>
      <c r="P223" s="189"/>
      <c r="Q223" s="189"/>
    </row>
    <row r="224" spans="2:17" ht="13.5" thickBot="1" x14ac:dyDescent="0.25">
      <c r="C224" s="4" t="s">
        <v>4</v>
      </c>
      <c r="I224" s="189"/>
      <c r="J224" s="189"/>
      <c r="K224" s="189"/>
      <c r="L224" s="189"/>
      <c r="M224" s="189"/>
      <c r="N224" s="189"/>
      <c r="O224" s="189"/>
      <c r="P224" s="189"/>
      <c r="Q224" s="189"/>
    </row>
    <row r="225" spans="2:17" ht="15" thickBot="1" x14ac:dyDescent="0.25">
      <c r="B225" s="5" t="s">
        <v>176</v>
      </c>
      <c r="C225" s="253">
        <v>5.9909999999999997</v>
      </c>
      <c r="D225" s="2" t="s">
        <v>177</v>
      </c>
      <c r="I225" s="189"/>
      <c r="J225" s="189"/>
      <c r="K225" s="189"/>
      <c r="L225" s="189"/>
      <c r="M225" s="189"/>
      <c r="N225" s="189"/>
      <c r="O225" s="189"/>
      <c r="P225" s="189"/>
      <c r="Q225" s="189"/>
    </row>
    <row r="226" spans="2:17" x14ac:dyDescent="0.2">
      <c r="I226" s="189"/>
      <c r="J226" s="189"/>
      <c r="K226" s="189"/>
      <c r="L226" s="189"/>
      <c r="M226" s="189"/>
      <c r="N226" s="189"/>
      <c r="O226" s="189"/>
      <c r="P226" s="189"/>
      <c r="Q226" s="189"/>
    </row>
    <row r="227" spans="2:17" x14ac:dyDescent="0.2">
      <c r="I227" s="189"/>
      <c r="J227" s="189"/>
      <c r="K227" s="189"/>
      <c r="L227" s="189"/>
      <c r="M227" s="189"/>
      <c r="N227" s="189"/>
      <c r="O227" s="189"/>
      <c r="P227" s="189"/>
      <c r="Q227" s="189"/>
    </row>
    <row r="228" spans="2:17" x14ac:dyDescent="0.2">
      <c r="I228" s="189"/>
      <c r="J228" s="189"/>
      <c r="K228" s="189"/>
      <c r="L228" s="189"/>
      <c r="M228" s="189"/>
      <c r="N228" s="189"/>
      <c r="O228" s="189"/>
      <c r="P228" s="189"/>
      <c r="Q228" s="189"/>
    </row>
    <row r="229" spans="2:17" x14ac:dyDescent="0.2">
      <c r="I229" s="189"/>
      <c r="J229" s="189"/>
      <c r="K229" s="189"/>
      <c r="L229" s="189"/>
      <c r="M229" s="189"/>
      <c r="N229" s="189"/>
      <c r="O229" s="189"/>
      <c r="P229" s="189"/>
      <c r="Q229" s="189"/>
    </row>
    <row r="230" spans="2:17" ht="13.5" thickBot="1" x14ac:dyDescent="0.25">
      <c r="I230" s="189"/>
      <c r="J230" s="189"/>
      <c r="K230" s="189"/>
      <c r="L230" s="189"/>
      <c r="M230" s="189"/>
      <c r="N230" s="189"/>
      <c r="O230" s="189"/>
      <c r="P230" s="189"/>
      <c r="Q230" s="189"/>
    </row>
    <row r="231" spans="2:17" ht="13.5" thickBot="1" x14ac:dyDescent="0.25">
      <c r="B231" s="2" t="s">
        <v>180</v>
      </c>
      <c r="C231" s="4"/>
      <c r="F231" s="66" t="s">
        <v>4</v>
      </c>
      <c r="I231" s="189"/>
      <c r="J231" s="189"/>
      <c r="K231" s="189"/>
      <c r="L231" s="189"/>
      <c r="M231" s="189"/>
      <c r="N231" s="189"/>
      <c r="O231" s="189"/>
      <c r="P231" s="189"/>
      <c r="Q231" s="189"/>
    </row>
    <row r="232" spans="2:17" ht="15" thickBot="1" x14ac:dyDescent="0.25">
      <c r="C232" s="4" t="s">
        <v>14</v>
      </c>
      <c r="E232" s="24" t="s">
        <v>178</v>
      </c>
      <c r="F232" s="24" t="s">
        <v>183</v>
      </c>
      <c r="G232" s="137" t="s">
        <v>184</v>
      </c>
      <c r="I232" s="189"/>
      <c r="J232" s="189"/>
      <c r="K232" s="189"/>
      <c r="L232" s="189"/>
      <c r="M232" s="189"/>
      <c r="N232" s="189"/>
      <c r="O232" s="189"/>
      <c r="P232" s="189"/>
      <c r="Q232" s="189"/>
    </row>
    <row r="233" spans="2:17" x14ac:dyDescent="0.2">
      <c r="B233" s="9" t="s">
        <v>182</v>
      </c>
      <c r="C233" s="19" t="s">
        <v>179</v>
      </c>
      <c r="E233" s="20">
        <v>1</v>
      </c>
      <c r="F233" s="134">
        <v>249.995</v>
      </c>
      <c r="G233" s="131">
        <f t="shared" ref="G233:G248" si="2">(F233-$C$234)^2</f>
        <v>2.024999999980969E-5</v>
      </c>
      <c r="I233" s="189"/>
      <c r="J233" s="189"/>
      <c r="K233" s="189"/>
      <c r="L233" s="189"/>
      <c r="M233" s="189"/>
      <c r="N233" s="189"/>
      <c r="O233" s="189"/>
      <c r="P233" s="189"/>
      <c r="Q233" s="189"/>
    </row>
    <row r="234" spans="2:17" x14ac:dyDescent="0.2">
      <c r="B234" s="16" t="s">
        <v>19</v>
      </c>
      <c r="C234" s="48">
        <f>F249/E248</f>
        <v>249.99949999999998</v>
      </c>
      <c r="E234" s="22">
        <v>2</v>
      </c>
      <c r="F234" s="135">
        <v>249.99</v>
      </c>
      <c r="G234" s="138">
        <f t="shared" si="2"/>
        <v>9.0249999999511823E-5</v>
      </c>
      <c r="H234" s="109"/>
      <c r="I234" s="189"/>
      <c r="J234" s="189"/>
      <c r="K234" s="189"/>
      <c r="L234" s="189"/>
      <c r="M234" s="189"/>
      <c r="N234" s="189"/>
      <c r="O234" s="189"/>
      <c r="P234" s="189"/>
      <c r="Q234" s="189"/>
    </row>
    <row r="235" spans="2:17" ht="14.25" x14ac:dyDescent="0.2">
      <c r="B235" s="9" t="s">
        <v>181</v>
      </c>
      <c r="C235" t="s">
        <v>185</v>
      </c>
      <c r="E235" s="22">
        <v>3</v>
      </c>
      <c r="F235" s="135">
        <v>250.01</v>
      </c>
      <c r="G235" s="138">
        <f t="shared" si="2"/>
        <v>1.1025000000015757E-4</v>
      </c>
      <c r="I235" s="189"/>
      <c r="J235" s="189"/>
      <c r="K235" s="189"/>
      <c r="L235" s="189"/>
      <c r="M235" s="189"/>
      <c r="N235" s="189"/>
      <c r="O235" s="189"/>
      <c r="P235" s="189"/>
      <c r="Q235" s="189"/>
    </row>
    <row r="236" spans="2:17" x14ac:dyDescent="0.2">
      <c r="B236" s="16" t="s">
        <v>19</v>
      </c>
      <c r="C236" s="19">
        <f>G249/(E248-1)</f>
        <v>8.0133333333266751E-5</v>
      </c>
      <c r="E236" s="22">
        <v>4</v>
      </c>
      <c r="F236" s="135">
        <v>250.005</v>
      </c>
      <c r="G236" s="138">
        <f t="shared" si="2"/>
        <v>3.0250000000132557E-5</v>
      </c>
      <c r="I236" s="189"/>
      <c r="J236" s="189"/>
      <c r="K236" s="189"/>
      <c r="L236" s="189"/>
      <c r="M236" s="189"/>
      <c r="N236" s="189"/>
      <c r="O236" s="189"/>
      <c r="P236" s="189"/>
      <c r="Q236" s="189"/>
    </row>
    <row r="237" spans="2:17" x14ac:dyDescent="0.2">
      <c r="B237" s="9" t="s">
        <v>187</v>
      </c>
      <c r="C237" s="128">
        <f>C236^0.5</f>
        <v>8.9517223668558188E-3</v>
      </c>
      <c r="E237" s="22">
        <v>5</v>
      </c>
      <c r="F237" s="135">
        <v>250</v>
      </c>
      <c r="G237" s="138">
        <f t="shared" si="2"/>
        <v>2.5000000001659829E-7</v>
      </c>
      <c r="I237" s="189"/>
      <c r="J237" s="189"/>
      <c r="K237" s="189"/>
      <c r="L237" s="189"/>
      <c r="M237" s="189"/>
      <c r="N237" s="189"/>
      <c r="O237" s="189"/>
      <c r="P237" s="189"/>
      <c r="Q237" s="189"/>
    </row>
    <row r="238" spans="2:17" x14ac:dyDescent="0.2">
      <c r="B238" s="9" t="s">
        <v>189</v>
      </c>
      <c r="C238" s="19" t="s">
        <v>85</v>
      </c>
      <c r="E238" s="22">
        <v>6</v>
      </c>
      <c r="F238" s="135">
        <v>249.98500000000001</v>
      </c>
      <c r="G238" s="138">
        <f t="shared" si="2"/>
        <v>2.1024999999912303E-4</v>
      </c>
      <c r="I238" s="189"/>
      <c r="J238" s="189"/>
      <c r="K238" s="189"/>
      <c r="L238" s="189"/>
      <c r="M238" s="189"/>
      <c r="N238" s="189"/>
      <c r="O238" s="189"/>
      <c r="P238" s="189"/>
      <c r="Q238" s="189"/>
    </row>
    <row r="239" spans="2:17" x14ac:dyDescent="0.2">
      <c r="B239" s="16" t="s">
        <v>19</v>
      </c>
      <c r="C239" s="19">
        <f>E248-1</f>
        <v>15</v>
      </c>
      <c r="E239" s="22">
        <v>7</v>
      </c>
      <c r="F239" s="135">
        <v>249.98</v>
      </c>
      <c r="G239" s="138">
        <f t="shared" si="2"/>
        <v>3.8024999999975172E-4</v>
      </c>
      <c r="I239" s="189"/>
      <c r="J239" s="189"/>
      <c r="K239" s="189"/>
      <c r="L239" s="189"/>
      <c r="M239" s="189"/>
      <c r="N239" s="189"/>
      <c r="O239" s="189"/>
      <c r="P239" s="189"/>
      <c r="Q239" s="189"/>
    </row>
    <row r="240" spans="2:17" ht="15" thickBot="1" x14ac:dyDescent="0.25">
      <c r="B240" s="5" t="s">
        <v>190</v>
      </c>
      <c r="C240" s="87" t="s">
        <v>4</v>
      </c>
      <c r="E240" s="22">
        <v>8</v>
      </c>
      <c r="F240" s="135">
        <v>250</v>
      </c>
      <c r="G240" s="138">
        <f t="shared" si="2"/>
        <v>2.5000000001659829E-7</v>
      </c>
      <c r="I240" s="189" t="s">
        <v>27</v>
      </c>
      <c r="J240" s="189"/>
      <c r="K240" s="189"/>
      <c r="L240" s="189"/>
      <c r="M240" s="189"/>
      <c r="N240" s="189"/>
      <c r="O240" s="189"/>
      <c r="P240" s="189"/>
      <c r="Q240" s="189"/>
    </row>
    <row r="241" spans="2:17" ht="15.75" x14ac:dyDescent="0.3">
      <c r="B241" s="9" t="s">
        <v>191</v>
      </c>
      <c r="C241" s="20">
        <v>4.601</v>
      </c>
      <c r="E241" s="22">
        <v>9</v>
      </c>
      <c r="F241" s="135">
        <v>250.01499999999999</v>
      </c>
      <c r="G241" s="138">
        <f t="shared" si="2"/>
        <v>2.4025000000009163E-4</v>
      </c>
      <c r="I241" s="189"/>
      <c r="J241" s="189"/>
      <c r="K241" s="189"/>
      <c r="L241" s="189"/>
      <c r="M241" s="189"/>
      <c r="N241" s="189"/>
      <c r="O241" s="189"/>
      <c r="P241" s="189"/>
      <c r="Q241" s="189"/>
    </row>
    <row r="242" spans="2:17" ht="16.5" thickBot="1" x14ac:dyDescent="0.35">
      <c r="B242" s="9" t="s">
        <v>192</v>
      </c>
      <c r="C242" s="23">
        <v>24.995999999999999</v>
      </c>
      <c r="E242" s="22">
        <v>10</v>
      </c>
      <c r="F242" s="135">
        <v>250.01</v>
      </c>
      <c r="G242" s="138">
        <f t="shared" si="2"/>
        <v>1.1025000000015757E-4</v>
      </c>
      <c r="I242" s="189"/>
      <c r="J242" s="189"/>
      <c r="K242" s="189"/>
      <c r="L242" s="189"/>
      <c r="M242" s="189"/>
      <c r="N242" s="189"/>
      <c r="O242" s="189"/>
      <c r="P242" s="189"/>
      <c r="Q242" s="189"/>
    </row>
    <row r="243" spans="2:17" x14ac:dyDescent="0.2">
      <c r="B243" s="9"/>
      <c r="C243" s="4" t="s">
        <v>14</v>
      </c>
      <c r="E243" s="22">
        <v>11</v>
      </c>
      <c r="F243" s="135">
        <v>250</v>
      </c>
      <c r="G243" s="138">
        <f t="shared" si="2"/>
        <v>2.5000000001659829E-7</v>
      </c>
      <c r="I243" s="189"/>
      <c r="J243" s="189"/>
      <c r="K243" s="189"/>
      <c r="L243" s="189"/>
      <c r="M243" s="189"/>
      <c r="N243" s="189"/>
      <c r="O243" s="189"/>
      <c r="P243" s="189"/>
      <c r="Q243" s="189"/>
    </row>
    <row r="244" spans="2:17" ht="15.75" x14ac:dyDescent="0.3">
      <c r="B244" s="9" t="s">
        <v>193</v>
      </c>
      <c r="C244" t="s">
        <v>196</v>
      </c>
      <c r="E244" s="22">
        <v>12</v>
      </c>
      <c r="F244" s="135">
        <v>250</v>
      </c>
      <c r="G244" s="138">
        <f t="shared" si="2"/>
        <v>2.5000000001659829E-7</v>
      </c>
      <c r="I244" s="189"/>
      <c r="J244" s="189"/>
      <c r="K244" s="189"/>
      <c r="L244" s="189"/>
      <c r="M244" s="189"/>
      <c r="N244" s="189"/>
      <c r="O244" s="189"/>
      <c r="P244" s="189"/>
      <c r="Q244" s="189"/>
    </row>
    <row r="245" spans="2:17" x14ac:dyDescent="0.2">
      <c r="B245" s="16" t="s">
        <v>19</v>
      </c>
      <c r="C245" s="128">
        <f>((E248-1)*C236/C241)^0.5</f>
        <v>1.6163154236693931E-2</v>
      </c>
      <c r="D245" s="2" t="s">
        <v>197</v>
      </c>
      <c r="E245" s="22">
        <v>13</v>
      </c>
      <c r="F245" s="135">
        <v>249.999</v>
      </c>
      <c r="G245" s="138">
        <f t="shared" si="2"/>
        <v>2.4999999998817657E-7</v>
      </c>
      <c r="I245" s="189"/>
      <c r="J245" s="189"/>
      <c r="K245" s="189"/>
      <c r="L245" s="189"/>
      <c r="M245" s="189"/>
      <c r="N245" s="189"/>
      <c r="O245" s="189"/>
      <c r="P245" s="189"/>
      <c r="Q245" s="189"/>
    </row>
    <row r="246" spans="2:17" ht="14.25" x14ac:dyDescent="0.2">
      <c r="B246" s="9" t="s">
        <v>194</v>
      </c>
      <c r="C246" t="s">
        <v>195</v>
      </c>
      <c r="E246" s="22">
        <v>14</v>
      </c>
      <c r="F246" s="135">
        <v>250.001</v>
      </c>
      <c r="G246" s="138">
        <f t="shared" si="2"/>
        <v>2.2500000000641192E-6</v>
      </c>
      <c r="I246" s="189"/>
      <c r="J246" s="189"/>
      <c r="K246" s="189"/>
      <c r="L246" s="189"/>
      <c r="M246" s="189"/>
      <c r="N246" s="189"/>
      <c r="O246" s="189"/>
      <c r="P246" s="189"/>
      <c r="Q246" s="189"/>
    </row>
    <row r="247" spans="2:17" x14ac:dyDescent="0.2">
      <c r="B247" s="16" t="s">
        <v>19</v>
      </c>
      <c r="C247" s="128">
        <f>((E248-1)*C236/C242)^0.5</f>
        <v>6.9345291138623831E-3</v>
      </c>
      <c r="D247" s="2" t="s">
        <v>197</v>
      </c>
      <c r="E247" s="70">
        <v>15</v>
      </c>
      <c r="F247" s="135">
        <v>250</v>
      </c>
      <c r="G247" s="138">
        <f t="shared" si="2"/>
        <v>2.5000000001659829E-7</v>
      </c>
      <c r="I247" s="189"/>
      <c r="J247" s="189"/>
      <c r="K247" s="189"/>
      <c r="L247" s="189"/>
      <c r="M247" s="189"/>
      <c r="N247" s="189"/>
      <c r="O247" s="189"/>
      <c r="P247" s="189"/>
      <c r="Q247" s="189"/>
    </row>
    <row r="248" spans="2:17" ht="13.5" thickBot="1" x14ac:dyDescent="0.25">
      <c r="B248" s="9"/>
      <c r="C248" s="133"/>
      <c r="D248" s="9" t="s">
        <v>186</v>
      </c>
      <c r="E248" s="130">
        <v>16</v>
      </c>
      <c r="F248" s="136">
        <v>250.00200000000001</v>
      </c>
      <c r="G248" s="139">
        <f t="shared" si="2"/>
        <v>6.2500000001307398E-6</v>
      </c>
      <c r="I248" s="189"/>
      <c r="J248" s="189"/>
      <c r="K248" s="189"/>
      <c r="L248" s="189"/>
      <c r="M248" s="189"/>
      <c r="N248" s="189"/>
      <c r="O248" s="189"/>
      <c r="P248" s="189"/>
      <c r="Q248" s="189"/>
    </row>
    <row r="249" spans="2:17" ht="13.5" thickBot="1" x14ac:dyDescent="0.25">
      <c r="B249" s="9"/>
      <c r="E249" s="9" t="s">
        <v>188</v>
      </c>
      <c r="F249" s="129">
        <f>SUM(F233:F248)</f>
        <v>3999.9919999999997</v>
      </c>
      <c r="G249" s="132">
        <f>SUM(G233:G248)</f>
        <v>1.2019999999990012E-3</v>
      </c>
      <c r="I249" s="189"/>
      <c r="J249" s="189"/>
      <c r="K249" s="189"/>
      <c r="L249" s="189"/>
      <c r="M249" s="189"/>
      <c r="N249" s="189"/>
      <c r="O249" s="189"/>
      <c r="P249" s="189"/>
      <c r="Q249" s="189"/>
    </row>
    <row r="250" spans="2:17" x14ac:dyDescent="0.2">
      <c r="I250" s="189"/>
      <c r="J250" s="189"/>
      <c r="K250" s="189"/>
      <c r="L250" s="189"/>
      <c r="M250" s="189"/>
      <c r="N250" s="189"/>
      <c r="O250" s="189"/>
      <c r="P250" s="189"/>
      <c r="Q250" s="189"/>
    </row>
    <row r="251" spans="2:17" x14ac:dyDescent="0.2">
      <c r="I251" s="189"/>
      <c r="J251" s="189"/>
      <c r="K251" s="189"/>
      <c r="L251" s="189"/>
      <c r="M251" s="189"/>
      <c r="N251" s="189"/>
      <c r="O251" s="189"/>
      <c r="P251" s="189"/>
      <c r="Q251" s="189"/>
    </row>
    <row r="252" spans="2:17" x14ac:dyDescent="0.2">
      <c r="I252" s="189"/>
      <c r="J252" s="189"/>
      <c r="K252" s="189"/>
      <c r="L252" s="189"/>
      <c r="M252" s="189"/>
      <c r="N252" s="189"/>
      <c r="O252" s="189"/>
      <c r="P252" s="189"/>
      <c r="Q252" s="189"/>
    </row>
    <row r="253" spans="2:17" x14ac:dyDescent="0.2">
      <c r="I253" s="189"/>
      <c r="J253" s="189"/>
      <c r="K253" s="189"/>
      <c r="L253" s="189"/>
      <c r="M253" s="189"/>
      <c r="N253" s="189"/>
      <c r="O253" s="189"/>
      <c r="P253" s="189"/>
      <c r="Q253" s="189"/>
    </row>
    <row r="254" spans="2:17" x14ac:dyDescent="0.2">
      <c r="I254" s="189"/>
      <c r="J254" s="189"/>
      <c r="K254" s="189"/>
      <c r="L254" s="189"/>
      <c r="M254" s="189"/>
      <c r="N254" s="189"/>
      <c r="O254" s="189"/>
      <c r="P254" s="189"/>
      <c r="Q254" s="189"/>
    </row>
    <row r="255" spans="2:17" x14ac:dyDescent="0.2">
      <c r="I255" s="189"/>
      <c r="J255" s="189"/>
      <c r="K255" s="189"/>
      <c r="L255" s="189"/>
      <c r="M255" s="189"/>
      <c r="N255" s="189"/>
      <c r="O255" s="189"/>
      <c r="P255" s="189"/>
      <c r="Q255" s="189"/>
    </row>
    <row r="256" spans="2:17" x14ac:dyDescent="0.2">
      <c r="I256" s="189"/>
      <c r="J256" s="189"/>
      <c r="K256" s="189"/>
      <c r="L256" s="189"/>
      <c r="M256" s="189"/>
      <c r="N256" s="189"/>
      <c r="O256" s="189"/>
      <c r="P256" s="189"/>
      <c r="Q256" s="189"/>
    </row>
    <row r="257" spans="9:17" x14ac:dyDescent="0.2">
      <c r="I257" s="189"/>
      <c r="J257" s="189"/>
      <c r="K257" s="189"/>
      <c r="L257" s="189"/>
      <c r="M257" s="189"/>
      <c r="N257" s="189"/>
      <c r="O257" s="189"/>
      <c r="P257" s="189"/>
      <c r="Q257" s="189"/>
    </row>
    <row r="258" spans="9:17" x14ac:dyDescent="0.2">
      <c r="I258" s="189"/>
      <c r="J258" s="189"/>
      <c r="K258" s="189"/>
      <c r="L258" s="189"/>
      <c r="M258" s="189"/>
      <c r="N258" s="189"/>
      <c r="O258" s="189"/>
      <c r="P258" s="189"/>
      <c r="Q258" s="189"/>
    </row>
    <row r="259" spans="9:17" x14ac:dyDescent="0.2">
      <c r="I259" s="189"/>
      <c r="J259" s="189"/>
      <c r="K259" s="189"/>
      <c r="L259" s="189"/>
      <c r="M259" s="189"/>
      <c r="N259" s="189"/>
      <c r="O259" s="189"/>
      <c r="P259" s="189"/>
      <c r="Q259" s="189"/>
    </row>
    <row r="260" spans="9:17" x14ac:dyDescent="0.2">
      <c r="I260" s="189"/>
      <c r="J260" s="189"/>
      <c r="K260" s="189"/>
      <c r="L260" s="189"/>
      <c r="M260" s="189"/>
      <c r="N260" s="189"/>
      <c r="O260" s="189"/>
      <c r="P260" s="189"/>
      <c r="Q260" s="189"/>
    </row>
    <row r="261" spans="9:17" x14ac:dyDescent="0.2">
      <c r="I261" s="189"/>
      <c r="J261" s="189"/>
      <c r="K261" s="189"/>
      <c r="L261" s="189"/>
      <c r="M261" s="189"/>
      <c r="N261" s="189"/>
      <c r="O261" s="189"/>
      <c r="P261" s="189"/>
      <c r="Q261" s="189"/>
    </row>
    <row r="262" spans="9:17" x14ac:dyDescent="0.2">
      <c r="I262" s="189"/>
      <c r="J262" s="189"/>
      <c r="K262" s="189"/>
      <c r="L262" s="189"/>
      <c r="M262" s="189"/>
      <c r="N262" s="189"/>
      <c r="O262" s="189"/>
      <c r="P262" s="189"/>
      <c r="Q262" s="189"/>
    </row>
    <row r="263" spans="9:17" x14ac:dyDescent="0.2">
      <c r="I263" s="189"/>
      <c r="J263" s="189"/>
      <c r="K263" s="189"/>
      <c r="L263" s="189"/>
      <c r="M263" s="189"/>
      <c r="N263" s="189"/>
      <c r="O263" s="189"/>
      <c r="P263" s="189"/>
      <c r="Q263" s="189"/>
    </row>
    <row r="264" spans="9:17" x14ac:dyDescent="0.2">
      <c r="I264" s="189"/>
      <c r="J264" s="189"/>
      <c r="K264" s="189"/>
      <c r="L264" s="189"/>
      <c r="M264" s="189"/>
      <c r="N264" s="189"/>
      <c r="O264" s="189"/>
      <c r="P264" s="189"/>
      <c r="Q264" s="189"/>
    </row>
    <row r="265" spans="9:17" x14ac:dyDescent="0.2">
      <c r="I265" s="189"/>
      <c r="J265" s="189"/>
      <c r="K265" s="189"/>
      <c r="L265" s="189"/>
      <c r="M265" s="189"/>
      <c r="N265" s="189"/>
      <c r="O265" s="189"/>
      <c r="P265" s="189"/>
      <c r="Q265" s="189"/>
    </row>
    <row r="266" spans="9:17" x14ac:dyDescent="0.2">
      <c r="I266" s="189"/>
      <c r="J266" s="189"/>
      <c r="K266" s="189"/>
      <c r="L266" s="189"/>
      <c r="M266" s="189"/>
      <c r="N266" s="189"/>
      <c r="O266" s="189"/>
      <c r="P266" s="189"/>
      <c r="Q266" s="189"/>
    </row>
    <row r="267" spans="9:17" x14ac:dyDescent="0.2">
      <c r="I267" s="189"/>
      <c r="J267" s="189"/>
      <c r="K267" s="189"/>
      <c r="L267" s="189"/>
      <c r="M267" s="189"/>
      <c r="N267" s="189"/>
      <c r="O267" s="189"/>
      <c r="P267" s="189"/>
      <c r="Q267" s="189"/>
    </row>
    <row r="268" spans="9:17" x14ac:dyDescent="0.2">
      <c r="I268" s="189"/>
      <c r="J268" s="189"/>
      <c r="K268" s="189"/>
      <c r="L268" s="189"/>
      <c r="M268" s="189"/>
      <c r="N268" s="189"/>
      <c r="O268" s="189"/>
      <c r="P268" s="189"/>
      <c r="Q268" s="189"/>
    </row>
    <row r="269" spans="9:17" x14ac:dyDescent="0.2">
      <c r="I269" s="189"/>
      <c r="J269" s="189"/>
      <c r="K269" s="189"/>
      <c r="L269" s="189"/>
      <c r="M269" s="189"/>
      <c r="N269" s="189"/>
      <c r="O269" s="189"/>
      <c r="P269" s="189"/>
      <c r="Q269" s="189"/>
    </row>
    <row r="270" spans="9:17" x14ac:dyDescent="0.2">
      <c r="I270" s="189"/>
      <c r="J270" s="189"/>
      <c r="K270" s="189"/>
      <c r="L270" s="189"/>
      <c r="M270" s="189"/>
      <c r="N270" s="189"/>
      <c r="O270" s="189"/>
      <c r="P270" s="189"/>
      <c r="Q270" s="189"/>
    </row>
    <row r="271" spans="9:17" x14ac:dyDescent="0.2">
      <c r="I271" s="189"/>
      <c r="J271" s="189"/>
      <c r="K271" s="189"/>
      <c r="L271" s="189"/>
      <c r="M271" s="189"/>
      <c r="N271" s="189"/>
      <c r="O271" s="189"/>
      <c r="P271" s="189"/>
      <c r="Q271" s="189"/>
    </row>
    <row r="272" spans="9:17" x14ac:dyDescent="0.2">
      <c r="I272" s="189"/>
      <c r="J272" s="189"/>
      <c r="K272" s="189"/>
      <c r="L272" s="189"/>
      <c r="M272" s="189"/>
      <c r="N272" s="189"/>
      <c r="O272" s="189"/>
      <c r="P272" s="189"/>
      <c r="Q272" s="189"/>
    </row>
    <row r="273" spans="2:17" x14ac:dyDescent="0.2">
      <c r="I273" s="189"/>
      <c r="J273" s="189"/>
      <c r="K273" s="189"/>
      <c r="L273" s="189"/>
      <c r="M273" s="189"/>
      <c r="N273" s="189"/>
      <c r="O273" s="189"/>
      <c r="P273" s="189"/>
      <c r="Q273" s="189"/>
    </row>
    <row r="274" spans="2:17" x14ac:dyDescent="0.2">
      <c r="I274" s="189"/>
      <c r="J274" s="189"/>
      <c r="K274" s="189"/>
      <c r="L274" s="189"/>
      <c r="M274" s="189"/>
      <c r="N274" s="189"/>
      <c r="O274" s="189"/>
      <c r="P274" s="189"/>
      <c r="Q274" s="189"/>
    </row>
    <row r="275" spans="2:17" x14ac:dyDescent="0.2">
      <c r="I275" s="189"/>
      <c r="J275" s="189"/>
      <c r="K275" s="189"/>
      <c r="L275" s="189"/>
      <c r="M275" s="189"/>
      <c r="N275" s="189"/>
      <c r="O275" s="189"/>
      <c r="P275" s="189"/>
      <c r="Q275" s="189"/>
    </row>
    <row r="276" spans="2:17" x14ac:dyDescent="0.2">
      <c r="I276" s="189"/>
      <c r="J276" s="189"/>
      <c r="K276" s="189"/>
      <c r="L276" s="189"/>
      <c r="M276" s="189"/>
      <c r="N276" s="189"/>
      <c r="O276" s="189"/>
      <c r="P276" s="189"/>
      <c r="Q276" s="189"/>
    </row>
    <row r="277" spans="2:17" x14ac:dyDescent="0.2">
      <c r="I277" s="189"/>
      <c r="J277" s="189"/>
      <c r="K277" s="189"/>
      <c r="L277" s="189"/>
      <c r="M277" s="189"/>
      <c r="N277" s="189"/>
      <c r="O277" s="189"/>
      <c r="P277" s="189"/>
      <c r="Q277" s="189"/>
    </row>
    <row r="278" spans="2:17" x14ac:dyDescent="0.2">
      <c r="I278" s="189"/>
      <c r="J278" s="189"/>
      <c r="K278" s="189"/>
      <c r="L278" s="189"/>
      <c r="M278" s="189"/>
      <c r="N278" s="189"/>
      <c r="O278" s="189"/>
      <c r="P278" s="189"/>
      <c r="Q278" s="189"/>
    </row>
    <row r="279" spans="2:17" x14ac:dyDescent="0.2">
      <c r="I279" s="189"/>
      <c r="J279" s="189"/>
      <c r="K279" s="189"/>
      <c r="L279" s="189"/>
      <c r="M279" s="189"/>
      <c r="N279" s="189"/>
      <c r="O279" s="189"/>
      <c r="P279" s="189"/>
      <c r="Q279" s="189"/>
    </row>
    <row r="280" spans="2:17" ht="13.5" thickBot="1" x14ac:dyDescent="0.25">
      <c r="I280" s="189"/>
      <c r="J280" s="189"/>
      <c r="K280" s="189"/>
      <c r="L280" s="189"/>
      <c r="M280" s="189"/>
      <c r="N280" s="189"/>
      <c r="O280" s="189"/>
      <c r="P280" s="189"/>
      <c r="Q280" s="189"/>
    </row>
    <row r="281" spans="2:17" ht="13.5" thickBot="1" x14ac:dyDescent="0.25">
      <c r="B281" s="2" t="s">
        <v>180</v>
      </c>
      <c r="C281" s="4"/>
      <c r="F281" s="66" t="s">
        <v>4</v>
      </c>
      <c r="I281" s="189"/>
      <c r="J281" s="189"/>
      <c r="K281" s="189"/>
      <c r="L281" s="189"/>
      <c r="M281" s="189"/>
      <c r="N281" s="189"/>
      <c r="O281" s="189"/>
      <c r="P281" s="189"/>
      <c r="Q281" s="189"/>
    </row>
    <row r="282" spans="2:17" ht="15" thickBot="1" x14ac:dyDescent="0.25">
      <c r="C282" s="4" t="s">
        <v>14</v>
      </c>
      <c r="E282" s="24" t="s">
        <v>92</v>
      </c>
      <c r="F282" s="24" t="s">
        <v>183</v>
      </c>
      <c r="G282" s="137" t="s">
        <v>184</v>
      </c>
      <c r="I282" s="189"/>
      <c r="J282" s="189"/>
      <c r="K282" s="189"/>
      <c r="L282" s="189"/>
      <c r="M282" s="189"/>
      <c r="N282" s="189"/>
      <c r="O282" s="189"/>
      <c r="P282" s="189"/>
      <c r="Q282" s="189"/>
    </row>
    <row r="283" spans="2:17" x14ac:dyDescent="0.2">
      <c r="B283" s="9" t="s">
        <v>182</v>
      </c>
      <c r="C283" s="19" t="s">
        <v>179</v>
      </c>
      <c r="E283" s="20">
        <v>1</v>
      </c>
      <c r="F283" s="282">
        <v>249.995</v>
      </c>
      <c r="G283" s="131">
        <f t="shared" ref="G283:G298" si="3">(F283-$C$234)^2</f>
        <v>2.024999999980969E-5</v>
      </c>
      <c r="I283" s="189"/>
      <c r="J283" s="189"/>
      <c r="K283" s="189"/>
      <c r="L283" s="189"/>
      <c r="M283" s="189"/>
      <c r="N283" s="189"/>
      <c r="O283" s="189"/>
      <c r="P283" s="189"/>
      <c r="Q283" s="189"/>
    </row>
    <row r="284" spans="2:17" x14ac:dyDescent="0.2">
      <c r="B284" s="16" t="s">
        <v>19</v>
      </c>
      <c r="C284" s="48">
        <f>F299/E298</f>
        <v>249.99949999999998</v>
      </c>
      <c r="E284" s="22">
        <v>2</v>
      </c>
      <c r="F284" s="283">
        <v>249.99</v>
      </c>
      <c r="G284" s="138">
        <f t="shared" si="3"/>
        <v>9.0249999999511823E-5</v>
      </c>
      <c r="I284" s="189"/>
      <c r="J284" s="189"/>
      <c r="K284" s="189"/>
      <c r="L284" s="189"/>
      <c r="M284" s="189"/>
      <c r="N284" s="189"/>
      <c r="O284" s="189"/>
      <c r="P284" s="189"/>
      <c r="Q284" s="189"/>
    </row>
    <row r="285" spans="2:17" ht="14.25" x14ac:dyDescent="0.2">
      <c r="B285" s="9" t="s">
        <v>181</v>
      </c>
      <c r="C285" t="s">
        <v>185</v>
      </c>
      <c r="E285" s="22">
        <v>3</v>
      </c>
      <c r="F285" s="283">
        <v>250.01</v>
      </c>
      <c r="G285" s="138">
        <f t="shared" si="3"/>
        <v>1.1025000000015757E-4</v>
      </c>
      <c r="I285" s="189"/>
      <c r="J285" s="189"/>
      <c r="K285" s="189"/>
      <c r="L285" s="189"/>
      <c r="M285" s="189"/>
      <c r="N285" s="189"/>
      <c r="O285" s="189"/>
      <c r="P285" s="189"/>
      <c r="Q285" s="189"/>
    </row>
    <row r="286" spans="2:17" x14ac:dyDescent="0.2">
      <c r="B286" s="16" t="s">
        <v>19</v>
      </c>
      <c r="C286" s="19">
        <f>G299/(E298-1)</f>
        <v>8.0133333333266751E-5</v>
      </c>
      <c r="E286" s="22">
        <v>4</v>
      </c>
      <c r="F286" s="283">
        <v>250.005</v>
      </c>
      <c r="G286" s="138">
        <f t="shared" si="3"/>
        <v>3.0250000000132557E-5</v>
      </c>
      <c r="I286" s="189"/>
      <c r="J286" s="189"/>
      <c r="K286" s="189"/>
      <c r="L286" s="189"/>
      <c r="M286" s="189"/>
      <c r="N286" s="189"/>
      <c r="O286" s="189"/>
      <c r="P286" s="189"/>
      <c r="Q286" s="189"/>
    </row>
    <row r="287" spans="2:17" x14ac:dyDescent="0.2">
      <c r="B287" s="9" t="s">
        <v>187</v>
      </c>
      <c r="C287" s="128">
        <f>C286^0.5</f>
        <v>8.9517223668558188E-3</v>
      </c>
      <c r="E287" s="22">
        <v>5</v>
      </c>
      <c r="F287" s="283">
        <v>250</v>
      </c>
      <c r="G287" s="138">
        <f t="shared" si="3"/>
        <v>2.5000000001659829E-7</v>
      </c>
      <c r="I287" s="189"/>
      <c r="J287" s="189"/>
      <c r="K287" s="189"/>
      <c r="L287" s="189"/>
      <c r="M287" s="189"/>
      <c r="N287" s="189"/>
      <c r="O287" s="189"/>
      <c r="P287" s="189"/>
      <c r="Q287" s="189"/>
    </row>
    <row r="288" spans="2:17" x14ac:dyDescent="0.2">
      <c r="B288" s="9" t="s">
        <v>189</v>
      </c>
      <c r="C288" s="19" t="s">
        <v>85</v>
      </c>
      <c r="E288" s="22">
        <v>6</v>
      </c>
      <c r="F288" s="283">
        <v>249.98500000000001</v>
      </c>
      <c r="G288" s="138">
        <f t="shared" si="3"/>
        <v>2.1024999999912303E-4</v>
      </c>
      <c r="I288" s="189"/>
      <c r="J288" s="189"/>
      <c r="K288" s="189"/>
      <c r="L288" s="189"/>
      <c r="M288" s="189"/>
      <c r="N288" s="189"/>
      <c r="O288" s="189"/>
      <c r="P288" s="272"/>
      <c r="Q288" s="189"/>
    </row>
    <row r="289" spans="2:17" x14ac:dyDescent="0.2">
      <c r="B289" s="16" t="s">
        <v>19</v>
      </c>
      <c r="C289" s="19">
        <f>E298-1</f>
        <v>15</v>
      </c>
      <c r="E289" s="22">
        <v>7</v>
      </c>
      <c r="F289" s="283">
        <v>249.98</v>
      </c>
      <c r="G289" s="138">
        <f t="shared" si="3"/>
        <v>3.8024999999975172E-4</v>
      </c>
      <c r="I289" s="189"/>
      <c r="J289" s="189"/>
      <c r="K289" s="189"/>
      <c r="L289" s="189"/>
      <c r="M289" s="189"/>
      <c r="N289" s="189"/>
      <c r="O289" s="189"/>
      <c r="P289" s="189"/>
      <c r="Q289" s="189"/>
    </row>
    <row r="290" spans="2:17" ht="15" thickBot="1" x14ac:dyDescent="0.25">
      <c r="B290" s="5" t="s">
        <v>190</v>
      </c>
      <c r="C290" s="87" t="s">
        <v>4</v>
      </c>
      <c r="E290" s="22">
        <v>8</v>
      </c>
      <c r="F290" s="283">
        <v>250</v>
      </c>
      <c r="G290" s="138">
        <f t="shared" si="3"/>
        <v>2.5000000001659829E-7</v>
      </c>
      <c r="I290" s="189"/>
      <c r="J290" s="189"/>
      <c r="K290" s="189"/>
      <c r="L290" s="189"/>
      <c r="M290" s="189"/>
      <c r="N290" s="189"/>
      <c r="O290" s="189"/>
      <c r="P290" s="189"/>
      <c r="Q290" s="189"/>
    </row>
    <row r="291" spans="2:17" ht="15.75" x14ac:dyDescent="0.3">
      <c r="B291" s="9" t="s">
        <v>191</v>
      </c>
      <c r="C291" s="224">
        <v>4.601</v>
      </c>
      <c r="E291" s="22">
        <v>9</v>
      </c>
      <c r="F291" s="283">
        <v>250.01499999999999</v>
      </c>
      <c r="G291" s="138">
        <f t="shared" si="3"/>
        <v>2.4025000000009163E-4</v>
      </c>
      <c r="I291" s="189"/>
      <c r="J291" s="189"/>
      <c r="K291" s="189"/>
      <c r="L291" s="189"/>
      <c r="M291" s="189"/>
      <c r="N291" s="189"/>
      <c r="O291" s="189"/>
      <c r="P291" s="189"/>
      <c r="Q291" s="189"/>
    </row>
    <row r="292" spans="2:17" ht="16.5" thickBot="1" x14ac:dyDescent="0.35">
      <c r="B292" s="9" t="s">
        <v>192</v>
      </c>
      <c r="C292" s="8">
        <v>24.995999999999999</v>
      </c>
      <c r="E292" s="22">
        <v>10</v>
      </c>
      <c r="F292" s="283">
        <v>250.01</v>
      </c>
      <c r="G292" s="138">
        <f t="shared" si="3"/>
        <v>1.1025000000015757E-4</v>
      </c>
      <c r="I292" s="189"/>
      <c r="J292" s="189"/>
      <c r="K292" s="189"/>
      <c r="L292" s="189"/>
      <c r="M292" s="189"/>
      <c r="N292" s="189"/>
      <c r="O292" s="189"/>
      <c r="P292" s="189"/>
      <c r="Q292" s="189"/>
    </row>
    <row r="293" spans="2:17" x14ac:dyDescent="0.2">
      <c r="B293" s="9"/>
      <c r="C293" s="4" t="s">
        <v>14</v>
      </c>
      <c r="E293" s="22">
        <v>11</v>
      </c>
      <c r="F293" s="283">
        <v>250</v>
      </c>
      <c r="G293" s="138">
        <f t="shared" si="3"/>
        <v>2.5000000001659829E-7</v>
      </c>
      <c r="I293" s="189"/>
      <c r="J293" s="189"/>
      <c r="K293" s="189"/>
      <c r="L293" s="189"/>
      <c r="M293" s="189"/>
      <c r="N293" s="189"/>
      <c r="O293" s="189"/>
      <c r="P293" s="189"/>
      <c r="Q293" s="189"/>
    </row>
    <row r="294" spans="2:17" ht="15.75" x14ac:dyDescent="0.3">
      <c r="B294" s="9" t="s">
        <v>193</v>
      </c>
      <c r="C294" t="s">
        <v>196</v>
      </c>
      <c r="E294" s="22">
        <v>12</v>
      </c>
      <c r="F294" s="283">
        <v>250</v>
      </c>
      <c r="G294" s="138">
        <f t="shared" si="3"/>
        <v>2.5000000001659829E-7</v>
      </c>
      <c r="I294" s="189"/>
      <c r="J294" s="189"/>
      <c r="K294" s="189"/>
      <c r="L294" s="189"/>
      <c r="M294" s="189"/>
      <c r="N294" s="189"/>
      <c r="O294" s="189"/>
      <c r="P294" s="189"/>
      <c r="Q294" s="189"/>
    </row>
    <row r="295" spans="2:17" x14ac:dyDescent="0.2">
      <c r="B295" s="16" t="s">
        <v>19</v>
      </c>
      <c r="C295" s="128">
        <f>((E298-1)*C286/C291)^0.5</f>
        <v>1.6163154236693931E-2</v>
      </c>
      <c r="D295" s="2" t="s">
        <v>292</v>
      </c>
      <c r="E295" s="22">
        <v>13</v>
      </c>
      <c r="F295" s="283">
        <v>249.999</v>
      </c>
      <c r="G295" s="138">
        <f t="shared" si="3"/>
        <v>2.4999999998817657E-7</v>
      </c>
      <c r="I295" s="189"/>
      <c r="J295" s="189"/>
      <c r="K295" s="189"/>
      <c r="L295" s="189"/>
      <c r="M295" s="189"/>
      <c r="N295" s="189"/>
      <c r="O295" s="189"/>
      <c r="P295" s="189"/>
      <c r="Q295" s="189"/>
    </row>
    <row r="296" spans="2:17" ht="14.25" x14ac:dyDescent="0.2">
      <c r="B296" s="9" t="s">
        <v>194</v>
      </c>
      <c r="C296" t="s">
        <v>195</v>
      </c>
      <c r="E296" s="22">
        <v>14</v>
      </c>
      <c r="F296" s="283">
        <v>250.001</v>
      </c>
      <c r="G296" s="138">
        <f t="shared" si="3"/>
        <v>2.2500000000641192E-6</v>
      </c>
      <c r="I296" s="189"/>
      <c r="J296" s="189"/>
      <c r="K296" s="189"/>
      <c r="L296" s="189"/>
      <c r="M296" s="189"/>
      <c r="N296" s="189"/>
      <c r="O296" s="189"/>
      <c r="P296" s="189"/>
      <c r="Q296" s="189"/>
    </row>
    <row r="297" spans="2:17" x14ac:dyDescent="0.2">
      <c r="B297" s="16" t="s">
        <v>19</v>
      </c>
      <c r="C297" s="128">
        <f>((E298-1)*C286/C292)^0.5</f>
        <v>6.9345291138623831E-3</v>
      </c>
      <c r="D297" s="2" t="s">
        <v>292</v>
      </c>
      <c r="E297" s="70">
        <v>15</v>
      </c>
      <c r="F297" s="283">
        <v>250</v>
      </c>
      <c r="G297" s="138">
        <f t="shared" si="3"/>
        <v>2.5000000001659829E-7</v>
      </c>
      <c r="I297" s="189"/>
      <c r="J297" s="189"/>
      <c r="K297" s="189"/>
      <c r="L297" s="189"/>
      <c r="M297" s="189"/>
      <c r="N297" s="189"/>
      <c r="O297" s="189"/>
      <c r="P297" s="189"/>
      <c r="Q297" s="189"/>
    </row>
    <row r="298" spans="2:17" ht="13.5" thickBot="1" x14ac:dyDescent="0.25">
      <c r="B298" s="9"/>
      <c r="C298" s="133"/>
      <c r="D298" s="9" t="s">
        <v>186</v>
      </c>
      <c r="E298" s="130">
        <v>16</v>
      </c>
      <c r="F298" s="284">
        <v>250.00200000000001</v>
      </c>
      <c r="G298" s="139">
        <f t="shared" si="3"/>
        <v>6.2500000001307398E-6</v>
      </c>
      <c r="I298" s="189"/>
      <c r="J298" s="189"/>
      <c r="K298" s="189"/>
      <c r="L298" s="189"/>
      <c r="M298" s="189"/>
      <c r="N298" s="189"/>
      <c r="O298" s="189"/>
      <c r="P298" s="189"/>
      <c r="Q298" s="189"/>
    </row>
    <row r="299" spans="2:17" ht="13.5" thickBot="1" x14ac:dyDescent="0.25">
      <c r="B299" s="9"/>
      <c r="E299" s="9" t="s">
        <v>188</v>
      </c>
      <c r="F299" s="129">
        <f>SUM(F283:F298)</f>
        <v>3999.9919999999997</v>
      </c>
      <c r="G299" s="132">
        <f>SUM(G283:G298)</f>
        <v>1.2019999999990012E-3</v>
      </c>
      <c r="I299" s="189"/>
      <c r="J299" s="189"/>
      <c r="K299" s="189"/>
      <c r="L299" s="189"/>
      <c r="M299" s="189"/>
      <c r="N299" s="189"/>
      <c r="O299" s="189"/>
      <c r="P299" s="189"/>
      <c r="Q299" s="189"/>
    </row>
    <row r="300" spans="2:17" x14ac:dyDescent="0.2">
      <c r="I300" s="189"/>
      <c r="J300" s="189"/>
      <c r="K300" s="189"/>
      <c r="L300" s="189"/>
      <c r="M300" s="189"/>
      <c r="N300" s="189"/>
      <c r="O300" s="189"/>
      <c r="P300" s="189"/>
      <c r="Q300" s="189"/>
    </row>
    <row r="301" spans="2:17" x14ac:dyDescent="0.2">
      <c r="I301" s="189"/>
      <c r="J301" s="189"/>
      <c r="K301" s="189"/>
      <c r="L301" s="189"/>
      <c r="M301" s="189"/>
      <c r="N301" s="189"/>
      <c r="O301" s="189"/>
      <c r="P301" s="189"/>
      <c r="Q301" s="189"/>
    </row>
    <row r="302" spans="2:17" x14ac:dyDescent="0.2">
      <c r="I302" s="189"/>
      <c r="J302" s="189"/>
      <c r="K302" s="189"/>
      <c r="L302" s="189"/>
      <c r="M302" s="189"/>
      <c r="N302" s="189"/>
      <c r="O302" s="189"/>
      <c r="P302" s="189"/>
      <c r="Q302" s="189"/>
    </row>
  </sheetData>
  <sheetProtection sheet="1" objects="1" scenarios="1" formatCells="0" selectLockedCells="1"/>
  <phoneticPr fontId="3" type="noConversion"/>
  <pageMargins left="0.75" right="0.75" top="1" bottom="1" header="0.5" footer="0.5"/>
  <pageSetup orientation="portrait" horizontalDpi="4294967295"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5"/>
  <sheetViews>
    <sheetView workbookViewId="0">
      <selection activeCell="J25" sqref="J25"/>
    </sheetView>
  </sheetViews>
  <sheetFormatPr defaultRowHeight="12.75" x14ac:dyDescent="0.2"/>
  <cols>
    <col min="1" max="1" width="7.5703125" customWidth="1"/>
    <col min="2" max="2" width="19.7109375" customWidth="1"/>
    <col min="3" max="5" width="9.28515625" bestFit="1" customWidth="1"/>
    <col min="6" max="6" width="12.42578125" customWidth="1"/>
    <col min="7" max="7" width="13.85546875" bestFit="1" customWidth="1"/>
    <col min="8" max="8" width="9.28515625" bestFit="1" customWidth="1"/>
    <col min="10" max="10" width="9.85546875" customWidth="1"/>
  </cols>
  <sheetData>
    <row r="1" spans="1:17" ht="15.75" x14ac:dyDescent="0.25">
      <c r="A1" s="1" t="s">
        <v>1</v>
      </c>
      <c r="I1" s="189"/>
      <c r="J1" s="189"/>
      <c r="K1" s="189"/>
      <c r="L1" s="189"/>
      <c r="M1" s="189"/>
      <c r="N1" s="189"/>
      <c r="O1" s="189"/>
      <c r="P1" s="189"/>
      <c r="Q1" s="189"/>
    </row>
    <row r="2" spans="1:17" x14ac:dyDescent="0.2">
      <c r="B2" s="2"/>
      <c r="I2" s="189"/>
      <c r="J2" s="189"/>
      <c r="K2" s="189"/>
      <c r="L2" s="189"/>
      <c r="M2" s="189"/>
      <c r="N2" s="189"/>
      <c r="O2" s="189"/>
      <c r="P2" s="189"/>
      <c r="Q2" s="189"/>
    </row>
    <row r="3" spans="1:17" ht="15.75" x14ac:dyDescent="0.25">
      <c r="B3" s="1" t="s">
        <v>207</v>
      </c>
      <c r="I3" s="189"/>
      <c r="J3" s="189"/>
      <c r="K3" s="189"/>
      <c r="L3" s="189"/>
      <c r="M3" s="189"/>
      <c r="N3" s="189"/>
      <c r="O3" s="189"/>
      <c r="P3" s="189"/>
      <c r="Q3" s="189"/>
    </row>
    <row r="4" spans="1:17" x14ac:dyDescent="0.2">
      <c r="I4" s="189"/>
      <c r="J4" s="189"/>
      <c r="K4" s="189"/>
      <c r="L4" s="189"/>
      <c r="M4" s="189"/>
      <c r="N4" s="189"/>
      <c r="O4" s="189"/>
      <c r="P4" s="189"/>
      <c r="Q4" s="189"/>
    </row>
    <row r="5" spans="1:17" x14ac:dyDescent="0.2">
      <c r="I5" s="189"/>
      <c r="J5" s="189"/>
      <c r="K5" s="189"/>
      <c r="L5" s="189"/>
      <c r="M5" s="189"/>
      <c r="N5" s="189"/>
      <c r="O5" s="189"/>
      <c r="P5" s="189"/>
      <c r="Q5" s="189"/>
    </row>
    <row r="6" spans="1:17" x14ac:dyDescent="0.2">
      <c r="I6" s="189"/>
      <c r="J6" s="189"/>
      <c r="K6" s="189"/>
      <c r="L6" s="189"/>
      <c r="M6" s="189"/>
      <c r="N6" s="189"/>
      <c r="O6" s="189"/>
      <c r="P6" s="189"/>
      <c r="Q6" s="189"/>
    </row>
    <row r="7" spans="1:17" x14ac:dyDescent="0.2">
      <c r="I7" s="189"/>
      <c r="J7" s="189"/>
      <c r="K7" s="189"/>
      <c r="L7" s="189"/>
      <c r="M7" s="189"/>
      <c r="N7" s="189"/>
      <c r="O7" s="189"/>
      <c r="P7" s="189"/>
      <c r="Q7" s="189"/>
    </row>
    <row r="8" spans="1:17" x14ac:dyDescent="0.2">
      <c r="I8" s="189"/>
      <c r="J8" s="189"/>
      <c r="K8" s="189"/>
      <c r="L8" s="189"/>
      <c r="M8" s="189"/>
      <c r="N8" s="189"/>
      <c r="O8" s="189"/>
      <c r="P8" s="189"/>
      <c r="Q8" s="189"/>
    </row>
    <row r="9" spans="1:17" x14ac:dyDescent="0.2">
      <c r="I9" s="189"/>
      <c r="J9" s="189"/>
      <c r="K9" s="189"/>
      <c r="L9" s="189"/>
      <c r="M9" s="189"/>
      <c r="N9" s="189"/>
      <c r="O9" s="189"/>
      <c r="P9" s="189"/>
      <c r="Q9" s="189"/>
    </row>
    <row r="10" spans="1:17" x14ac:dyDescent="0.2">
      <c r="I10" s="189"/>
      <c r="J10" s="189"/>
      <c r="K10" s="189"/>
      <c r="L10" s="189"/>
      <c r="M10" s="189"/>
      <c r="N10" s="189"/>
      <c r="O10" s="189"/>
      <c r="P10" s="189"/>
      <c r="Q10" s="189"/>
    </row>
    <row r="11" spans="1:17" x14ac:dyDescent="0.2">
      <c r="I11" s="189"/>
      <c r="J11" s="189"/>
      <c r="K11" s="189"/>
      <c r="L11" s="189"/>
      <c r="M11" s="189"/>
      <c r="N11" s="189"/>
      <c r="O11" s="189"/>
      <c r="P11" s="189"/>
      <c r="Q11" s="189"/>
    </row>
    <row r="12" spans="1:17" x14ac:dyDescent="0.2">
      <c r="I12" s="189"/>
      <c r="J12" s="189"/>
      <c r="K12" s="189"/>
      <c r="L12" s="189"/>
      <c r="M12" s="189"/>
      <c r="N12" s="189"/>
      <c r="O12" s="189"/>
      <c r="P12" s="189"/>
      <c r="Q12" s="189"/>
    </row>
    <row r="13" spans="1:17" x14ac:dyDescent="0.2">
      <c r="I13" s="189"/>
      <c r="J13" s="189"/>
      <c r="K13" s="189"/>
      <c r="L13" s="189"/>
      <c r="M13" s="189"/>
      <c r="N13" s="189"/>
      <c r="O13" s="189"/>
      <c r="P13" s="189"/>
      <c r="Q13" s="189"/>
    </row>
    <row r="14" spans="1:17" x14ac:dyDescent="0.2">
      <c r="I14" s="189"/>
      <c r="J14" s="189"/>
      <c r="K14" s="189"/>
      <c r="L14" s="189"/>
      <c r="M14" s="189"/>
      <c r="N14" s="189"/>
      <c r="O14" s="189"/>
      <c r="P14" s="189"/>
      <c r="Q14" s="189"/>
    </row>
    <row r="15" spans="1:17" x14ac:dyDescent="0.2">
      <c r="I15" s="189"/>
      <c r="J15" s="189"/>
      <c r="K15" s="189"/>
      <c r="L15" s="189"/>
      <c r="M15" s="189"/>
      <c r="N15" s="189"/>
      <c r="O15" s="189"/>
      <c r="P15" s="189"/>
      <c r="Q15" s="189"/>
    </row>
    <row r="16" spans="1:17" x14ac:dyDescent="0.2">
      <c r="I16" s="189"/>
      <c r="J16" s="189"/>
      <c r="K16" s="189"/>
      <c r="L16" s="189"/>
      <c r="M16" s="189"/>
      <c r="N16" s="189"/>
      <c r="O16" s="189"/>
      <c r="P16" s="189"/>
      <c r="Q16" s="189"/>
    </row>
    <row r="17" spans="9:17" x14ac:dyDescent="0.2">
      <c r="I17" s="189"/>
      <c r="J17" s="189"/>
      <c r="K17" s="189"/>
      <c r="L17" s="189"/>
      <c r="M17" s="189"/>
      <c r="N17" s="189"/>
      <c r="O17" s="189"/>
      <c r="P17" s="189"/>
      <c r="Q17" s="189"/>
    </row>
    <row r="18" spans="9:17" x14ac:dyDescent="0.2">
      <c r="I18" s="189"/>
      <c r="J18" s="189"/>
      <c r="K18" s="189"/>
      <c r="L18" s="189"/>
      <c r="M18" s="189"/>
      <c r="N18" s="189"/>
      <c r="O18" s="189"/>
      <c r="P18" s="189"/>
      <c r="Q18" s="189"/>
    </row>
    <row r="19" spans="9:17" x14ac:dyDescent="0.2">
      <c r="I19" s="189"/>
      <c r="J19" s="189"/>
      <c r="K19" s="189"/>
      <c r="L19" s="189"/>
      <c r="M19" s="189"/>
      <c r="N19" s="189"/>
      <c r="O19" s="189"/>
      <c r="P19" s="189"/>
      <c r="Q19" s="189"/>
    </row>
    <row r="20" spans="9:17" x14ac:dyDescent="0.2">
      <c r="I20" s="189"/>
      <c r="J20" s="189"/>
      <c r="K20" s="189"/>
      <c r="L20" s="189"/>
      <c r="M20" s="189"/>
      <c r="N20" s="189"/>
      <c r="O20" s="189"/>
      <c r="P20" s="189"/>
      <c r="Q20" s="189"/>
    </row>
    <row r="21" spans="9:17" x14ac:dyDescent="0.2">
      <c r="I21" s="189"/>
      <c r="J21" s="189"/>
      <c r="K21" s="189"/>
      <c r="L21" s="189"/>
      <c r="M21" s="189"/>
      <c r="N21" s="189"/>
      <c r="O21" s="189"/>
      <c r="P21" s="189"/>
      <c r="Q21" s="189"/>
    </row>
    <row r="22" spans="9:17" x14ac:dyDescent="0.2">
      <c r="I22" s="189"/>
      <c r="J22" s="189"/>
      <c r="K22" s="189"/>
      <c r="L22" s="189"/>
      <c r="M22" s="189"/>
      <c r="N22" s="189"/>
      <c r="O22" s="189"/>
      <c r="P22" s="189"/>
      <c r="Q22" s="189"/>
    </row>
    <row r="23" spans="9:17" x14ac:dyDescent="0.2">
      <c r="I23" s="189"/>
      <c r="J23" s="189"/>
      <c r="K23" s="189"/>
      <c r="L23" s="189"/>
      <c r="M23" s="189"/>
      <c r="N23" s="189"/>
      <c r="O23" s="189"/>
      <c r="P23" s="189"/>
      <c r="Q23" s="189"/>
    </row>
    <row r="24" spans="9:17" x14ac:dyDescent="0.2">
      <c r="I24" s="189"/>
      <c r="J24" s="189"/>
      <c r="K24" s="189"/>
      <c r="L24" s="189"/>
      <c r="M24" s="189"/>
      <c r="N24" s="189"/>
      <c r="O24" s="189"/>
      <c r="P24" s="189"/>
      <c r="Q24" s="189"/>
    </row>
    <row r="25" spans="9:17" x14ac:dyDescent="0.2">
      <c r="I25" s="189"/>
      <c r="J25" s="189"/>
      <c r="K25" s="189"/>
      <c r="L25" s="189"/>
      <c r="M25" s="189"/>
      <c r="N25" s="189"/>
      <c r="O25" s="189"/>
      <c r="P25" s="189"/>
      <c r="Q25" s="189"/>
    </row>
    <row r="26" spans="9:17" x14ac:dyDescent="0.2">
      <c r="I26" s="189"/>
      <c r="J26" s="189"/>
      <c r="K26" s="189"/>
      <c r="L26" s="189"/>
      <c r="M26" s="189"/>
      <c r="N26" s="189"/>
      <c r="O26" s="189"/>
      <c r="P26" s="189"/>
      <c r="Q26" s="189"/>
    </row>
    <row r="27" spans="9:17" x14ac:dyDescent="0.2">
      <c r="I27" s="189"/>
      <c r="J27" s="189"/>
      <c r="K27" s="189"/>
      <c r="L27" s="189"/>
      <c r="M27" s="189"/>
      <c r="N27" s="189"/>
      <c r="O27" s="189"/>
      <c r="P27" s="189"/>
      <c r="Q27" s="189"/>
    </row>
    <row r="28" spans="9:17" x14ac:dyDescent="0.2">
      <c r="I28" s="189"/>
      <c r="J28" s="189"/>
      <c r="K28" s="189"/>
      <c r="L28" s="189"/>
      <c r="M28" s="189"/>
      <c r="N28" s="189"/>
      <c r="O28" s="189"/>
      <c r="P28" s="189"/>
      <c r="Q28" s="189"/>
    </row>
    <row r="29" spans="9:17" x14ac:dyDescent="0.2">
      <c r="I29" s="189"/>
      <c r="J29" s="189"/>
      <c r="K29" s="189"/>
      <c r="L29" s="189"/>
      <c r="M29" s="189"/>
      <c r="N29" s="189"/>
      <c r="O29" s="189"/>
      <c r="P29" s="189"/>
      <c r="Q29" s="189"/>
    </row>
    <row r="30" spans="9:17" x14ac:dyDescent="0.2">
      <c r="I30" s="189"/>
      <c r="J30" s="189"/>
      <c r="K30" s="189"/>
      <c r="L30" s="189"/>
      <c r="M30" s="189"/>
      <c r="N30" s="189"/>
      <c r="O30" s="189"/>
      <c r="P30" s="189"/>
      <c r="Q30" s="189"/>
    </row>
    <row r="31" spans="9:17" x14ac:dyDescent="0.2">
      <c r="I31" s="189"/>
      <c r="J31" s="189"/>
      <c r="K31" s="189"/>
      <c r="L31" s="189"/>
      <c r="M31" s="189"/>
      <c r="N31" s="189"/>
      <c r="O31" s="189"/>
      <c r="P31" s="189"/>
      <c r="Q31" s="189"/>
    </row>
    <row r="32" spans="9:17" x14ac:dyDescent="0.2">
      <c r="I32" s="189"/>
      <c r="J32" s="189"/>
      <c r="K32" s="189"/>
      <c r="L32" s="189"/>
      <c r="M32" s="189"/>
      <c r="N32" s="189"/>
      <c r="O32" s="189"/>
      <c r="P32" s="189"/>
      <c r="Q32" s="189"/>
    </row>
    <row r="33" spans="9:17" x14ac:dyDescent="0.2">
      <c r="I33" s="189"/>
      <c r="J33" s="189"/>
      <c r="K33" s="189"/>
      <c r="L33" s="189"/>
      <c r="M33" s="189"/>
      <c r="N33" s="189"/>
      <c r="O33" s="189"/>
      <c r="P33" s="189"/>
      <c r="Q33" s="189"/>
    </row>
    <row r="34" spans="9:17" x14ac:dyDescent="0.2">
      <c r="I34" s="189"/>
      <c r="J34" s="189"/>
      <c r="K34" s="189"/>
      <c r="L34" s="189"/>
      <c r="M34" s="189"/>
      <c r="N34" s="189"/>
      <c r="O34" s="189"/>
      <c r="P34" s="189"/>
      <c r="Q34" s="189"/>
    </row>
    <row r="35" spans="9:17" x14ac:dyDescent="0.2">
      <c r="I35" s="189"/>
      <c r="J35" s="189"/>
      <c r="K35" s="189"/>
      <c r="L35" s="189"/>
      <c r="M35" s="189"/>
      <c r="N35" s="189"/>
      <c r="O35" s="189"/>
      <c r="P35" s="189"/>
      <c r="Q35" s="189"/>
    </row>
    <row r="36" spans="9:17" x14ac:dyDescent="0.2">
      <c r="I36" s="189"/>
      <c r="J36" s="189"/>
      <c r="K36" s="189"/>
      <c r="L36" s="189"/>
      <c r="M36" s="189"/>
      <c r="N36" s="189"/>
      <c r="O36" s="189"/>
      <c r="P36" s="189"/>
      <c r="Q36" s="189"/>
    </row>
    <row r="37" spans="9:17" x14ac:dyDescent="0.2">
      <c r="I37" s="189"/>
      <c r="J37" s="189"/>
      <c r="K37" s="189"/>
      <c r="L37" s="189"/>
      <c r="M37" s="189"/>
      <c r="N37" s="189"/>
      <c r="O37" s="189"/>
      <c r="P37" s="189"/>
      <c r="Q37" s="189"/>
    </row>
    <row r="38" spans="9:17" x14ac:dyDescent="0.2">
      <c r="I38" s="189"/>
      <c r="J38" s="189"/>
      <c r="K38" s="189"/>
      <c r="L38" s="189"/>
      <c r="M38" s="189"/>
      <c r="N38" s="189"/>
      <c r="O38" s="189"/>
      <c r="P38" s="189"/>
      <c r="Q38" s="189"/>
    </row>
    <row r="39" spans="9:17" x14ac:dyDescent="0.2">
      <c r="I39" s="189"/>
      <c r="J39" s="189"/>
      <c r="K39" s="189"/>
      <c r="L39" s="189"/>
      <c r="M39" s="189"/>
      <c r="N39" s="189"/>
      <c r="O39" s="189"/>
      <c r="P39" s="189"/>
      <c r="Q39" s="189"/>
    </row>
    <row r="40" spans="9:17" x14ac:dyDescent="0.2">
      <c r="I40" s="189"/>
      <c r="J40" s="189"/>
      <c r="K40" s="189"/>
      <c r="L40" s="189"/>
      <c r="M40" s="189"/>
      <c r="N40" s="189"/>
      <c r="O40" s="189"/>
      <c r="P40" s="189"/>
      <c r="Q40" s="189"/>
    </row>
    <row r="41" spans="9:17" x14ac:dyDescent="0.2">
      <c r="I41" s="189"/>
      <c r="J41" s="189"/>
      <c r="K41" s="189"/>
      <c r="L41" s="189"/>
      <c r="M41" s="189"/>
      <c r="N41" s="189"/>
      <c r="O41" s="189"/>
      <c r="P41" s="189"/>
      <c r="Q41" s="189"/>
    </row>
    <row r="42" spans="9:17" x14ac:dyDescent="0.2">
      <c r="I42" s="189"/>
      <c r="J42" s="189"/>
      <c r="K42" s="189"/>
      <c r="L42" s="189"/>
      <c r="M42" s="189"/>
      <c r="N42" s="189"/>
      <c r="O42" s="189"/>
      <c r="P42" s="189"/>
      <c r="Q42" s="189"/>
    </row>
    <row r="43" spans="9:17" x14ac:dyDescent="0.2">
      <c r="I43" s="189"/>
      <c r="J43" s="189"/>
      <c r="K43" s="189"/>
      <c r="L43" s="189"/>
      <c r="M43" s="189"/>
      <c r="N43" s="189"/>
      <c r="O43" s="189"/>
      <c r="P43" s="189"/>
      <c r="Q43" s="189"/>
    </row>
    <row r="44" spans="9:17" x14ac:dyDescent="0.2">
      <c r="I44" s="189"/>
      <c r="J44" s="189"/>
      <c r="K44" s="189"/>
      <c r="L44" s="189"/>
      <c r="M44" s="189"/>
      <c r="N44" s="189"/>
      <c r="O44" s="189"/>
      <c r="P44" s="189"/>
      <c r="Q44" s="189"/>
    </row>
    <row r="45" spans="9:17" x14ac:dyDescent="0.2">
      <c r="I45" s="189"/>
      <c r="J45" s="189"/>
      <c r="K45" s="189"/>
      <c r="L45" s="189"/>
      <c r="M45" s="189"/>
      <c r="N45" s="189"/>
      <c r="O45" s="189"/>
      <c r="P45" s="189"/>
      <c r="Q45" s="189"/>
    </row>
    <row r="46" spans="9:17" x14ac:dyDescent="0.2">
      <c r="I46" s="189"/>
      <c r="J46" s="189"/>
      <c r="K46" s="189"/>
      <c r="L46" s="189"/>
      <c r="M46" s="189"/>
      <c r="N46" s="189"/>
      <c r="O46" s="189"/>
      <c r="P46" s="189"/>
      <c r="Q46" s="189"/>
    </row>
    <row r="47" spans="9:17" x14ac:dyDescent="0.2">
      <c r="I47" s="189"/>
      <c r="J47" s="189"/>
      <c r="K47" s="189"/>
      <c r="L47" s="189"/>
      <c r="M47" s="189"/>
      <c r="N47" s="189"/>
      <c r="O47" s="189"/>
      <c r="P47" s="189"/>
      <c r="Q47" s="189"/>
    </row>
    <row r="48" spans="9:17" x14ac:dyDescent="0.2">
      <c r="I48" s="189"/>
      <c r="J48" s="189"/>
      <c r="K48" s="189"/>
      <c r="L48" s="189"/>
      <c r="M48" s="189"/>
      <c r="N48" s="189"/>
      <c r="O48" s="189"/>
      <c r="P48" s="189"/>
      <c r="Q48" s="189"/>
    </row>
    <row r="49" spans="9:17" x14ac:dyDescent="0.2">
      <c r="I49" s="189"/>
      <c r="J49" s="189"/>
      <c r="K49" s="189"/>
      <c r="L49" s="189"/>
      <c r="M49" s="189"/>
      <c r="N49" s="189"/>
      <c r="O49" s="189"/>
      <c r="P49" s="189"/>
      <c r="Q49" s="189"/>
    </row>
    <row r="50" spans="9:17" x14ac:dyDescent="0.2">
      <c r="I50" s="189"/>
      <c r="J50" s="189"/>
      <c r="K50" s="189"/>
      <c r="L50" s="189"/>
      <c r="M50" s="189"/>
      <c r="N50" s="189"/>
      <c r="O50" s="189"/>
      <c r="P50" s="189"/>
      <c r="Q50" s="189"/>
    </row>
    <row r="51" spans="9:17" x14ac:dyDescent="0.2">
      <c r="I51" s="189"/>
      <c r="J51" s="189"/>
      <c r="K51" s="189"/>
      <c r="L51" s="189"/>
      <c r="M51" s="189"/>
      <c r="N51" s="189"/>
      <c r="O51" s="189"/>
      <c r="P51" s="189"/>
      <c r="Q51" s="189"/>
    </row>
    <row r="52" spans="9:17" x14ac:dyDescent="0.2">
      <c r="I52" s="189"/>
      <c r="J52" s="189"/>
      <c r="K52" s="189"/>
      <c r="L52" s="189"/>
      <c r="M52" s="189"/>
      <c r="N52" s="189"/>
      <c r="O52" s="189"/>
      <c r="P52" s="189"/>
      <c r="Q52" s="189"/>
    </row>
    <row r="53" spans="9:17" x14ac:dyDescent="0.2">
      <c r="I53" s="189"/>
      <c r="J53" s="189"/>
      <c r="K53" s="189"/>
      <c r="L53" s="189"/>
      <c r="M53" s="189"/>
      <c r="N53" s="189"/>
      <c r="O53" s="189"/>
      <c r="P53" s="189"/>
      <c r="Q53" s="189"/>
    </row>
    <row r="54" spans="9:17" x14ac:dyDescent="0.2">
      <c r="I54" s="189"/>
      <c r="J54" s="189"/>
      <c r="K54" s="189"/>
      <c r="L54" s="189"/>
      <c r="M54" s="189"/>
      <c r="N54" s="189"/>
      <c r="O54" s="189"/>
      <c r="P54" s="189"/>
      <c r="Q54" s="189"/>
    </row>
    <row r="55" spans="9:17" x14ac:dyDescent="0.2">
      <c r="I55" s="189"/>
      <c r="J55" s="189"/>
      <c r="K55" s="189"/>
      <c r="L55" s="189"/>
      <c r="M55" s="189"/>
      <c r="N55" s="189"/>
      <c r="O55" s="189"/>
      <c r="P55" s="189"/>
      <c r="Q55" s="189"/>
    </row>
    <row r="56" spans="9:17" x14ac:dyDescent="0.2">
      <c r="I56" s="189"/>
      <c r="J56" s="189"/>
      <c r="K56" s="189"/>
      <c r="L56" s="189"/>
      <c r="M56" s="189"/>
      <c r="N56" s="189"/>
      <c r="O56" s="189"/>
      <c r="P56" s="189"/>
      <c r="Q56" s="189"/>
    </row>
    <row r="57" spans="9:17" x14ac:dyDescent="0.2">
      <c r="I57" s="189"/>
      <c r="J57" s="189"/>
      <c r="K57" s="189"/>
      <c r="L57" s="189"/>
      <c r="M57" s="189"/>
      <c r="N57" s="189"/>
      <c r="O57" s="189"/>
      <c r="P57" s="189"/>
      <c r="Q57" s="189"/>
    </row>
    <row r="58" spans="9:17" x14ac:dyDescent="0.2">
      <c r="I58" s="189"/>
      <c r="J58" s="189"/>
      <c r="K58" s="189"/>
      <c r="L58" s="189"/>
      <c r="M58" s="189"/>
      <c r="N58" s="189"/>
      <c r="O58" s="189"/>
      <c r="P58" s="189"/>
      <c r="Q58" s="189"/>
    </row>
    <row r="59" spans="9:17" x14ac:dyDescent="0.2">
      <c r="I59" s="189"/>
      <c r="J59" s="189"/>
      <c r="K59" s="189"/>
      <c r="L59" s="189"/>
      <c r="M59" s="189"/>
      <c r="N59" s="189"/>
      <c r="O59" s="189"/>
      <c r="P59" s="189"/>
      <c r="Q59" s="189"/>
    </row>
    <row r="60" spans="9:17" x14ac:dyDescent="0.2">
      <c r="I60" s="189"/>
      <c r="J60" s="189"/>
      <c r="K60" s="189"/>
      <c r="L60" s="189"/>
      <c r="M60" s="189"/>
      <c r="N60" s="189"/>
      <c r="O60" s="189"/>
      <c r="P60" s="189"/>
      <c r="Q60" s="189"/>
    </row>
    <row r="61" spans="9:17" x14ac:dyDescent="0.2">
      <c r="I61" s="189"/>
      <c r="J61" s="189"/>
      <c r="K61" s="189"/>
      <c r="L61" s="189"/>
      <c r="M61" s="189"/>
      <c r="N61" s="189"/>
      <c r="O61" s="189"/>
      <c r="P61" s="189"/>
      <c r="Q61" s="189"/>
    </row>
    <row r="62" spans="9:17" x14ac:dyDescent="0.2">
      <c r="I62" s="189"/>
      <c r="J62" s="189"/>
      <c r="K62" s="189"/>
      <c r="L62" s="189"/>
      <c r="M62" s="189"/>
      <c r="N62" s="189"/>
      <c r="O62" s="189"/>
      <c r="P62" s="189"/>
      <c r="Q62" s="189"/>
    </row>
    <row r="63" spans="9:17" x14ac:dyDescent="0.2">
      <c r="I63" s="189"/>
      <c r="J63" s="189"/>
      <c r="K63" s="189"/>
      <c r="L63" s="189"/>
      <c r="M63" s="189"/>
      <c r="N63" s="189"/>
      <c r="O63" s="189"/>
      <c r="P63" s="189"/>
      <c r="Q63" s="189"/>
    </row>
    <row r="64" spans="9:17" x14ac:dyDescent="0.2">
      <c r="I64" s="189"/>
      <c r="J64" s="189"/>
      <c r="K64" s="189"/>
      <c r="L64" s="189"/>
      <c r="M64" s="189"/>
      <c r="N64" s="189"/>
      <c r="O64" s="189"/>
      <c r="P64" s="189"/>
      <c r="Q64" s="189"/>
    </row>
    <row r="65" spans="9:17" x14ac:dyDescent="0.2">
      <c r="I65" s="189"/>
      <c r="J65" s="189"/>
      <c r="K65" s="189"/>
      <c r="L65" s="189"/>
      <c r="M65" s="189"/>
      <c r="N65" s="189"/>
      <c r="O65" s="189"/>
      <c r="P65" s="189"/>
      <c r="Q65" s="189"/>
    </row>
    <row r="66" spans="9:17" x14ac:dyDescent="0.2">
      <c r="I66" s="189"/>
      <c r="J66" s="189"/>
      <c r="K66" s="189"/>
      <c r="L66" s="189"/>
      <c r="M66" s="189"/>
      <c r="N66" s="189"/>
      <c r="O66" s="189"/>
      <c r="P66" s="189"/>
      <c r="Q66" s="189"/>
    </row>
    <row r="67" spans="9:17" x14ac:dyDescent="0.2">
      <c r="I67" s="189"/>
      <c r="J67" s="189"/>
      <c r="K67" s="189"/>
      <c r="L67" s="189"/>
      <c r="M67" s="189"/>
      <c r="N67" s="189"/>
      <c r="O67" s="189"/>
      <c r="P67" s="189"/>
      <c r="Q67" s="189"/>
    </row>
    <row r="68" spans="9:17" x14ac:dyDescent="0.2">
      <c r="I68" s="189"/>
      <c r="J68" s="189"/>
      <c r="K68" s="189"/>
      <c r="L68" s="189"/>
      <c r="M68" s="189"/>
      <c r="N68" s="189"/>
      <c r="O68" s="189"/>
      <c r="P68" s="189"/>
      <c r="Q68" s="189"/>
    </row>
    <row r="69" spans="9:17" x14ac:dyDescent="0.2">
      <c r="I69" s="189"/>
      <c r="J69" s="189"/>
      <c r="K69" s="189"/>
      <c r="L69" s="189"/>
      <c r="M69" s="189"/>
      <c r="N69" s="189"/>
      <c r="O69" s="189"/>
      <c r="P69" s="189"/>
      <c r="Q69" s="189"/>
    </row>
    <row r="70" spans="9:17" x14ac:dyDescent="0.2">
      <c r="I70" s="189"/>
      <c r="J70" s="189"/>
      <c r="K70" s="189"/>
      <c r="L70" s="189"/>
      <c r="M70" s="189"/>
      <c r="N70" s="189"/>
      <c r="O70" s="189"/>
      <c r="P70" s="189"/>
      <c r="Q70" s="189"/>
    </row>
    <row r="71" spans="9:17" x14ac:dyDescent="0.2">
      <c r="I71" s="189"/>
      <c r="J71" s="189"/>
      <c r="K71" s="189"/>
      <c r="L71" s="189"/>
      <c r="M71" s="189"/>
      <c r="N71" s="189"/>
      <c r="O71" s="189"/>
      <c r="P71" s="189"/>
      <c r="Q71" s="189"/>
    </row>
    <row r="72" spans="9:17" x14ac:dyDescent="0.2">
      <c r="I72" s="189"/>
      <c r="J72" s="189"/>
      <c r="K72" s="189"/>
      <c r="L72" s="189"/>
      <c r="M72" s="189"/>
      <c r="N72" s="189"/>
      <c r="O72" s="189"/>
      <c r="P72" s="189"/>
      <c r="Q72" s="189"/>
    </row>
    <row r="73" spans="9:17" x14ac:dyDescent="0.2">
      <c r="I73" s="189"/>
      <c r="J73" s="189"/>
      <c r="K73" s="189"/>
      <c r="L73" s="189"/>
      <c r="M73" s="189"/>
      <c r="N73" s="189"/>
      <c r="O73" s="189"/>
      <c r="P73" s="189"/>
      <c r="Q73" s="189"/>
    </row>
    <row r="74" spans="9:17" x14ac:dyDescent="0.2">
      <c r="I74" s="189"/>
      <c r="J74" s="189"/>
      <c r="K74" s="189"/>
      <c r="L74" s="189"/>
      <c r="M74" s="189"/>
      <c r="N74" s="189"/>
      <c r="O74" s="189"/>
      <c r="P74" s="189"/>
      <c r="Q74" s="189"/>
    </row>
    <row r="75" spans="9:17" x14ac:dyDescent="0.2">
      <c r="I75" s="189"/>
      <c r="J75" s="189"/>
      <c r="K75" s="189"/>
      <c r="L75" s="189"/>
      <c r="M75" s="189"/>
      <c r="N75" s="189"/>
      <c r="O75" s="189"/>
      <c r="P75" s="189"/>
      <c r="Q75" s="189"/>
    </row>
    <row r="76" spans="9:17" x14ac:dyDescent="0.2">
      <c r="I76" s="189"/>
      <c r="J76" s="189"/>
      <c r="K76" s="189"/>
      <c r="L76" s="189"/>
      <c r="M76" s="189"/>
      <c r="N76" s="189"/>
      <c r="O76" s="189"/>
      <c r="P76" s="189"/>
      <c r="Q76" s="189"/>
    </row>
    <row r="77" spans="9:17" x14ac:dyDescent="0.2">
      <c r="I77" s="189"/>
      <c r="J77" s="189"/>
      <c r="K77" s="189"/>
      <c r="L77" s="189"/>
      <c r="M77" s="189"/>
      <c r="N77" s="189"/>
      <c r="O77" s="189"/>
      <c r="P77" s="189"/>
      <c r="Q77" s="189"/>
    </row>
    <row r="78" spans="9:17" x14ac:dyDescent="0.2">
      <c r="I78" s="189"/>
      <c r="J78" s="189"/>
      <c r="K78" s="189"/>
      <c r="L78" s="189"/>
      <c r="M78" s="189"/>
      <c r="N78" s="189"/>
      <c r="O78" s="189"/>
      <c r="P78" s="189"/>
      <c r="Q78" s="189"/>
    </row>
    <row r="79" spans="9:17" x14ac:dyDescent="0.2">
      <c r="I79" s="189"/>
      <c r="J79" s="189"/>
      <c r="K79" s="189"/>
      <c r="L79" s="189"/>
      <c r="M79" s="189"/>
      <c r="N79" s="189"/>
      <c r="O79" s="189"/>
      <c r="P79" s="189"/>
      <c r="Q79" s="189"/>
    </row>
    <row r="80" spans="9:17" x14ac:dyDescent="0.2">
      <c r="I80" s="189"/>
      <c r="J80" s="189"/>
      <c r="K80" s="189"/>
      <c r="L80" s="189"/>
      <c r="M80" s="189"/>
      <c r="N80" s="189"/>
      <c r="O80" s="189"/>
      <c r="P80" s="189"/>
      <c r="Q80" s="189"/>
    </row>
    <row r="81" spans="2:17" x14ac:dyDescent="0.2">
      <c r="I81" s="189"/>
      <c r="J81" s="189"/>
      <c r="K81" s="189"/>
      <c r="L81" s="189"/>
      <c r="M81" s="189"/>
      <c r="N81" s="189"/>
      <c r="O81" s="189"/>
      <c r="P81" s="189"/>
      <c r="Q81" s="189"/>
    </row>
    <row r="82" spans="2:17" x14ac:dyDescent="0.2">
      <c r="I82" s="189"/>
      <c r="J82" s="189"/>
      <c r="K82" s="189"/>
      <c r="L82" s="189"/>
      <c r="M82" s="189"/>
      <c r="N82" s="189"/>
      <c r="O82" s="189"/>
      <c r="P82" s="189"/>
      <c r="Q82" s="189"/>
    </row>
    <row r="83" spans="2:17" ht="13.5" thickBot="1" x14ac:dyDescent="0.25">
      <c r="I83" s="189"/>
      <c r="J83" s="189"/>
      <c r="K83" s="189"/>
      <c r="L83" s="189"/>
      <c r="M83" s="189"/>
      <c r="N83" s="189"/>
      <c r="O83" s="189"/>
      <c r="P83" s="189"/>
      <c r="Q83" s="189"/>
    </row>
    <row r="84" spans="2:17" ht="13.5" thickBot="1" x14ac:dyDescent="0.25">
      <c r="F84" s="66" t="s">
        <v>4</v>
      </c>
      <c r="G84" s="66" t="s">
        <v>4</v>
      </c>
      <c r="H84" s="66" t="s">
        <v>4</v>
      </c>
      <c r="I84" s="189"/>
      <c r="J84" s="189"/>
      <c r="K84" s="189"/>
      <c r="L84" s="189"/>
      <c r="M84" s="189"/>
      <c r="N84" s="189"/>
      <c r="O84" s="189"/>
      <c r="P84" s="189"/>
      <c r="Q84" s="189"/>
    </row>
    <row r="85" spans="2:17" ht="13.5" thickBot="1" x14ac:dyDescent="0.25">
      <c r="E85" s="24" t="s">
        <v>92</v>
      </c>
      <c r="F85" s="104" t="s">
        <v>198</v>
      </c>
      <c r="G85" s="140" t="s">
        <v>200</v>
      </c>
      <c r="H85" s="141" t="s">
        <v>199</v>
      </c>
      <c r="I85" s="189"/>
      <c r="J85" s="189"/>
      <c r="K85" s="189"/>
      <c r="L85" s="189"/>
      <c r="M85" s="189"/>
      <c r="N85" s="189"/>
      <c r="O85" s="189"/>
      <c r="P85" s="189"/>
      <c r="Q85" s="189"/>
    </row>
    <row r="86" spans="2:17" x14ac:dyDescent="0.2">
      <c r="E86" s="22">
        <v>1</v>
      </c>
      <c r="F86" s="146">
        <v>10</v>
      </c>
      <c r="G86" s="146">
        <v>24</v>
      </c>
      <c r="H86" s="146">
        <v>17</v>
      </c>
      <c r="I86" s="189"/>
      <c r="J86" s="189"/>
      <c r="K86" s="189"/>
      <c r="L86" s="189"/>
      <c r="M86" s="189"/>
      <c r="N86" s="189"/>
      <c r="O86" s="189"/>
      <c r="P86" s="189"/>
      <c r="Q86" s="189"/>
    </row>
    <row r="87" spans="2:17" x14ac:dyDescent="0.2">
      <c r="E87" s="22">
        <v>2</v>
      </c>
      <c r="F87" s="147">
        <v>10</v>
      </c>
      <c r="G87" s="147">
        <v>22</v>
      </c>
      <c r="H87" s="147">
        <v>17</v>
      </c>
      <c r="I87" s="189"/>
      <c r="J87" s="189"/>
      <c r="K87" s="189"/>
      <c r="L87" s="189"/>
      <c r="M87" s="189"/>
      <c r="N87" s="189"/>
      <c r="O87" s="189"/>
      <c r="P87" s="189"/>
      <c r="Q87" s="189"/>
    </row>
    <row r="88" spans="2:17" x14ac:dyDescent="0.2">
      <c r="E88" s="22">
        <v>3</v>
      </c>
      <c r="F88" s="147">
        <v>8</v>
      </c>
      <c r="G88" s="147">
        <v>24</v>
      </c>
      <c r="H88" s="147">
        <v>15</v>
      </c>
      <c r="I88" s="189"/>
      <c r="J88" s="189"/>
      <c r="K88" s="189"/>
      <c r="L88" s="189"/>
      <c r="M88" s="189"/>
      <c r="N88" s="189"/>
      <c r="O88" s="189"/>
      <c r="P88" s="189"/>
      <c r="Q88" s="189"/>
    </row>
    <row r="89" spans="2:17" x14ac:dyDescent="0.2">
      <c r="E89" s="22">
        <v>4</v>
      </c>
      <c r="F89" s="147">
        <v>10</v>
      </c>
      <c r="G89" s="147">
        <v>24</v>
      </c>
      <c r="H89" s="147">
        <v>19</v>
      </c>
      <c r="I89" s="189"/>
      <c r="J89" s="189"/>
      <c r="K89" s="189"/>
      <c r="L89" s="189"/>
      <c r="M89" s="189"/>
      <c r="N89" s="189"/>
      <c r="O89" s="189"/>
      <c r="P89" s="189"/>
      <c r="Q89" s="189"/>
    </row>
    <row r="90" spans="2:17" ht="13.5" thickBot="1" x14ac:dyDescent="0.25">
      <c r="E90" s="23">
        <v>5</v>
      </c>
      <c r="F90" s="148">
        <v>12</v>
      </c>
      <c r="G90" s="148">
        <v>26</v>
      </c>
      <c r="H90" s="148">
        <v>17</v>
      </c>
      <c r="I90" s="189"/>
      <c r="J90" s="189"/>
      <c r="K90" s="189"/>
      <c r="L90" s="189"/>
      <c r="M90" s="189"/>
      <c r="N90" s="189"/>
      <c r="O90" s="189"/>
      <c r="P90" s="189"/>
      <c r="Q90" s="189"/>
    </row>
    <row r="91" spans="2:17" ht="13.5" thickBot="1" x14ac:dyDescent="0.25">
      <c r="E91" s="5" t="s">
        <v>201</v>
      </c>
      <c r="F91" s="142">
        <f>SUM(F86:F90)/E90</f>
        <v>10</v>
      </c>
      <c r="G91" s="143">
        <f>SUM(G86:G90)/E90</f>
        <v>24</v>
      </c>
      <c r="H91" s="144">
        <f>SUM(H86:H90)/E90</f>
        <v>17</v>
      </c>
      <c r="I91" s="189"/>
      <c r="J91" s="189"/>
      <c r="K91" s="189"/>
      <c r="L91" s="189"/>
      <c r="M91" s="189"/>
      <c r="N91" s="189"/>
      <c r="O91" s="189"/>
      <c r="P91" s="189"/>
      <c r="Q91" s="189"/>
    </row>
    <row r="92" spans="2:17" x14ac:dyDescent="0.2">
      <c r="I92" s="189"/>
      <c r="J92" s="189"/>
      <c r="K92" s="189"/>
      <c r="L92" s="189"/>
      <c r="M92" s="189"/>
      <c r="N92" s="189"/>
      <c r="O92" s="189"/>
      <c r="P92" s="189"/>
      <c r="Q92" s="189"/>
    </row>
    <row r="93" spans="2:17" x14ac:dyDescent="0.2">
      <c r="I93" s="189"/>
      <c r="J93" s="189"/>
      <c r="K93" s="189"/>
      <c r="L93" s="189"/>
      <c r="M93" s="189"/>
      <c r="N93" s="189"/>
      <c r="O93" s="189"/>
      <c r="P93" s="189"/>
      <c r="Q93" s="189"/>
    </row>
    <row r="94" spans="2:17" ht="13.5" thickBot="1" x14ac:dyDescent="0.25">
      <c r="B94" s="5" t="s">
        <v>303</v>
      </c>
      <c r="C94" s="362" t="s">
        <v>304</v>
      </c>
      <c r="D94" s="362"/>
      <c r="E94" s="362"/>
      <c r="F94" s="362"/>
      <c r="I94" s="189"/>
      <c r="J94" s="189"/>
      <c r="K94" s="189"/>
      <c r="L94" s="189"/>
      <c r="M94" s="189"/>
      <c r="N94" s="189"/>
      <c r="O94" s="189"/>
      <c r="P94" s="189"/>
      <c r="Q94" s="189"/>
    </row>
    <row r="95" spans="2:17" x14ac:dyDescent="0.2">
      <c r="C95" s="363" t="s">
        <v>305</v>
      </c>
      <c r="D95" s="2"/>
      <c r="E95" s="2"/>
      <c r="F95" s="2"/>
      <c r="J95" s="189"/>
      <c r="K95" s="189"/>
      <c r="L95" s="189"/>
      <c r="M95" s="189"/>
      <c r="N95" s="189"/>
      <c r="O95" s="189"/>
      <c r="P95" s="189"/>
      <c r="Q95" s="189"/>
    </row>
    <row r="96" spans="2:17" x14ac:dyDescent="0.2">
      <c r="J96" s="189"/>
      <c r="K96" s="189"/>
      <c r="L96" s="189"/>
      <c r="M96" s="189"/>
      <c r="N96" s="189"/>
      <c r="O96" s="189"/>
      <c r="P96" s="189"/>
      <c r="Q96" s="189"/>
    </row>
    <row r="97" spans="2:17" ht="13.5" thickBot="1" x14ac:dyDescent="0.25">
      <c r="B97" s="5" t="s">
        <v>306</v>
      </c>
      <c r="C97" s="362" t="s">
        <v>307</v>
      </c>
      <c r="J97" s="189"/>
      <c r="K97" s="189"/>
      <c r="L97" s="189"/>
      <c r="M97" s="189"/>
      <c r="N97" s="189"/>
      <c r="O97" s="189"/>
      <c r="P97" s="189"/>
      <c r="Q97" s="189"/>
    </row>
    <row r="98" spans="2:17" x14ac:dyDescent="0.2">
      <c r="B98" s="2"/>
      <c r="C98" s="2" t="s">
        <v>308</v>
      </c>
      <c r="J98" s="189"/>
      <c r="K98" s="189"/>
      <c r="L98" s="189"/>
      <c r="M98" s="189"/>
      <c r="N98" s="189"/>
      <c r="O98" s="189"/>
      <c r="P98" s="189"/>
      <c r="Q98" s="189"/>
    </row>
    <row r="99" spans="2:17" x14ac:dyDescent="0.2">
      <c r="J99" s="189"/>
      <c r="K99" s="189"/>
      <c r="L99" s="189"/>
      <c r="M99" s="189"/>
      <c r="N99" s="189"/>
      <c r="O99" s="189"/>
      <c r="P99" s="189"/>
      <c r="Q99" s="189"/>
    </row>
    <row r="100" spans="2:17" ht="13.5" thickBot="1" x14ac:dyDescent="0.25">
      <c r="B100" s="5" t="s">
        <v>309</v>
      </c>
      <c r="C100" s="362" t="s">
        <v>308</v>
      </c>
      <c r="J100" s="189" t="s">
        <v>27</v>
      </c>
      <c r="K100" s="189"/>
      <c r="L100" s="189"/>
      <c r="M100" s="189"/>
      <c r="N100" s="189"/>
      <c r="O100" s="189"/>
      <c r="P100" s="189"/>
      <c r="Q100" s="189"/>
    </row>
    <row r="101" spans="2:17" x14ac:dyDescent="0.2">
      <c r="B101" s="2"/>
      <c r="C101" s="2" t="s">
        <v>307</v>
      </c>
      <c r="I101" s="189"/>
      <c r="J101" s="189"/>
      <c r="K101" s="189"/>
      <c r="L101" s="189"/>
      <c r="M101" s="189"/>
      <c r="N101" s="189"/>
      <c r="O101" s="189"/>
      <c r="P101" s="189"/>
      <c r="Q101" s="189"/>
    </row>
    <row r="102" spans="2:17" x14ac:dyDescent="0.2">
      <c r="I102" s="189"/>
      <c r="J102" s="189"/>
      <c r="K102" s="189"/>
      <c r="L102" s="189"/>
      <c r="M102" s="189"/>
      <c r="N102" s="189"/>
      <c r="O102" s="189"/>
      <c r="P102" s="189"/>
      <c r="Q102" s="189"/>
    </row>
    <row r="103" spans="2:17" ht="13.5" thickBot="1" x14ac:dyDescent="0.25">
      <c r="B103" s="5" t="s">
        <v>309</v>
      </c>
      <c r="C103" s="362" t="s">
        <v>310</v>
      </c>
      <c r="I103" s="189"/>
      <c r="J103" s="189"/>
      <c r="K103" s="189"/>
      <c r="L103" s="189"/>
      <c r="M103" s="189"/>
      <c r="N103" s="189"/>
      <c r="O103" s="189"/>
      <c r="P103" s="189"/>
      <c r="Q103" s="189"/>
    </row>
    <row r="104" spans="2:17" x14ac:dyDescent="0.2">
      <c r="B104" s="2"/>
      <c r="C104" s="2" t="s">
        <v>310</v>
      </c>
      <c r="I104" s="189"/>
      <c r="J104" s="189"/>
      <c r="K104" s="189"/>
      <c r="L104" s="189"/>
      <c r="M104" s="189"/>
      <c r="N104" s="189"/>
      <c r="O104" s="189"/>
      <c r="P104" s="189"/>
      <c r="Q104" s="189"/>
    </row>
    <row r="105" spans="2:17" x14ac:dyDescent="0.2">
      <c r="I105" s="189"/>
      <c r="J105" s="189"/>
      <c r="K105" s="189"/>
      <c r="L105" s="189"/>
      <c r="M105" s="189"/>
      <c r="N105" s="189"/>
      <c r="O105" s="189"/>
      <c r="P105" s="189"/>
      <c r="Q105" s="189"/>
    </row>
    <row r="106" spans="2:17" x14ac:dyDescent="0.2">
      <c r="I106" s="189"/>
      <c r="J106" s="189"/>
      <c r="K106" s="189"/>
      <c r="L106" s="189"/>
      <c r="M106" s="189"/>
      <c r="N106" s="189"/>
      <c r="O106" s="189"/>
      <c r="P106" s="189"/>
      <c r="Q106" s="189"/>
    </row>
    <row r="107" spans="2:17" x14ac:dyDescent="0.2">
      <c r="I107" s="189"/>
      <c r="J107" s="189"/>
      <c r="K107" s="189"/>
      <c r="L107" s="189"/>
      <c r="M107" s="189"/>
      <c r="N107" s="189"/>
      <c r="O107" s="189"/>
      <c r="P107" s="189"/>
      <c r="Q107" s="189"/>
    </row>
    <row r="108" spans="2:17" x14ac:dyDescent="0.2">
      <c r="I108" s="189"/>
      <c r="J108" s="189"/>
      <c r="K108" s="189"/>
      <c r="L108" s="189"/>
      <c r="M108" s="189"/>
      <c r="N108" s="189"/>
      <c r="O108" s="189"/>
      <c r="P108" s="189"/>
      <c r="Q108" s="189"/>
    </row>
    <row r="109" spans="2:17" x14ac:dyDescent="0.2">
      <c r="I109" s="189"/>
      <c r="J109" s="189"/>
      <c r="K109" s="189"/>
      <c r="L109" s="189"/>
      <c r="M109" s="189"/>
      <c r="N109" s="189"/>
      <c r="O109" s="189"/>
      <c r="P109" s="189"/>
      <c r="Q109" s="189"/>
    </row>
    <row r="110" spans="2:17" x14ac:dyDescent="0.2">
      <c r="I110" s="189"/>
      <c r="J110" s="189"/>
      <c r="K110" s="189"/>
      <c r="L110" s="189"/>
      <c r="M110" s="189"/>
      <c r="N110" s="189"/>
      <c r="O110" s="189"/>
      <c r="P110" s="189"/>
      <c r="Q110" s="189"/>
    </row>
    <row r="111" spans="2:17" x14ac:dyDescent="0.2">
      <c r="I111" s="189"/>
      <c r="J111" s="189"/>
      <c r="K111" s="189"/>
      <c r="L111" s="189"/>
      <c r="M111" s="189"/>
      <c r="N111" s="189"/>
      <c r="O111" s="189"/>
      <c r="P111" s="189"/>
      <c r="Q111" s="189"/>
    </row>
    <row r="112" spans="2:17" x14ac:dyDescent="0.2">
      <c r="I112" s="189"/>
      <c r="J112" s="189"/>
      <c r="K112" s="189"/>
      <c r="L112" s="189"/>
      <c r="M112" s="189"/>
      <c r="N112" s="189"/>
      <c r="O112" s="189"/>
      <c r="P112" s="189"/>
      <c r="Q112" s="189"/>
    </row>
    <row r="113" spans="2:17" ht="13.5" thickBot="1" x14ac:dyDescent="0.25">
      <c r="I113" s="189"/>
      <c r="J113" s="189"/>
      <c r="K113" s="189"/>
      <c r="L113" s="189"/>
      <c r="M113" s="189"/>
      <c r="N113" s="189"/>
      <c r="O113" s="189"/>
      <c r="P113" s="189"/>
      <c r="Q113" s="189"/>
    </row>
    <row r="114" spans="2:17" ht="13.5" thickBot="1" x14ac:dyDescent="0.25">
      <c r="B114" s="145" t="s">
        <v>295</v>
      </c>
      <c r="E114" t="s">
        <v>217</v>
      </c>
      <c r="I114" s="189"/>
      <c r="J114" s="189"/>
      <c r="K114" s="189"/>
      <c r="L114" s="189"/>
      <c r="M114" s="189"/>
      <c r="N114" s="189"/>
      <c r="O114" s="189"/>
      <c r="P114" s="189"/>
      <c r="Q114" s="189"/>
    </row>
    <row r="115" spans="2:17" x14ac:dyDescent="0.2">
      <c r="I115" s="189"/>
      <c r="J115" s="189"/>
      <c r="K115" s="189"/>
      <c r="L115" s="189"/>
      <c r="M115" s="189"/>
      <c r="N115" s="189"/>
      <c r="O115" s="189"/>
      <c r="P115" s="189"/>
      <c r="Q115" s="189"/>
    </row>
    <row r="116" spans="2:17" ht="13.5" thickBot="1" x14ac:dyDescent="0.25">
      <c r="B116" t="s">
        <v>202</v>
      </c>
      <c r="I116" s="189"/>
      <c r="J116" s="189"/>
      <c r="K116" s="189"/>
      <c r="L116" s="189"/>
      <c r="M116" s="189"/>
      <c r="N116" s="189"/>
      <c r="O116" s="189"/>
      <c r="P116" s="189"/>
      <c r="Q116" s="189"/>
    </row>
    <row r="117" spans="2:17" x14ac:dyDescent="0.2">
      <c r="B117" s="46" t="s">
        <v>214</v>
      </c>
      <c r="C117" s="46" t="s">
        <v>112</v>
      </c>
      <c r="D117" s="46" t="s">
        <v>111</v>
      </c>
      <c r="E117" s="46" t="s">
        <v>203</v>
      </c>
      <c r="F117" s="46" t="s">
        <v>67</v>
      </c>
      <c r="I117" s="189"/>
      <c r="J117" s="189"/>
      <c r="K117" s="189"/>
      <c r="L117" s="189"/>
      <c r="M117" s="189"/>
      <c r="N117" s="189"/>
      <c r="O117" s="189"/>
      <c r="P117" s="189"/>
      <c r="Q117" s="189"/>
    </row>
    <row r="118" spans="2:17" x14ac:dyDescent="0.2">
      <c r="B118" s="44" t="s">
        <v>204</v>
      </c>
      <c r="C118" s="44">
        <v>5</v>
      </c>
      <c r="D118" s="44">
        <v>50</v>
      </c>
      <c r="E118" s="44">
        <v>10</v>
      </c>
      <c r="F118" s="44">
        <v>2</v>
      </c>
      <c r="I118" s="189"/>
      <c r="J118" s="189"/>
      <c r="K118" s="189"/>
      <c r="L118" s="189"/>
      <c r="M118" s="189"/>
      <c r="N118" s="189"/>
      <c r="O118" s="189"/>
      <c r="P118" s="189"/>
      <c r="Q118" s="189"/>
    </row>
    <row r="119" spans="2:17" x14ac:dyDescent="0.2">
      <c r="B119" s="44" t="s">
        <v>205</v>
      </c>
      <c r="C119" s="44">
        <v>5</v>
      </c>
      <c r="D119" s="44">
        <v>120</v>
      </c>
      <c r="E119" s="44">
        <v>24</v>
      </c>
      <c r="F119" s="44">
        <v>2</v>
      </c>
      <c r="I119" s="189"/>
      <c r="J119" s="189"/>
      <c r="K119" s="189"/>
      <c r="L119" s="189"/>
      <c r="M119" s="189"/>
      <c r="N119" s="189"/>
      <c r="O119" s="189"/>
      <c r="P119" s="189"/>
      <c r="Q119" s="189"/>
    </row>
    <row r="120" spans="2:17" ht="13.5" thickBot="1" x14ac:dyDescent="0.25">
      <c r="B120" s="45" t="s">
        <v>206</v>
      </c>
      <c r="C120" s="45">
        <v>5</v>
      </c>
      <c r="D120" s="45">
        <v>85</v>
      </c>
      <c r="E120" s="45">
        <v>17</v>
      </c>
      <c r="F120" s="45">
        <v>2</v>
      </c>
      <c r="I120" s="189"/>
      <c r="J120" s="189"/>
      <c r="K120" s="189"/>
      <c r="L120" s="189"/>
      <c r="M120" s="189"/>
      <c r="N120" s="189"/>
      <c r="O120" s="189"/>
      <c r="P120" s="189"/>
      <c r="Q120" s="189"/>
    </row>
    <row r="121" spans="2:17" x14ac:dyDescent="0.2">
      <c r="I121" s="189"/>
      <c r="J121" s="189"/>
      <c r="K121" s="189"/>
      <c r="L121" s="189"/>
      <c r="M121" s="189"/>
      <c r="N121" s="189"/>
      <c r="O121" s="189"/>
      <c r="P121" s="189"/>
      <c r="Q121" s="189"/>
    </row>
    <row r="122" spans="2:17" ht="13.5" thickBot="1" x14ac:dyDescent="0.25">
      <c r="B122" t="s">
        <v>207</v>
      </c>
      <c r="I122" s="189"/>
      <c r="J122" s="189"/>
      <c r="K122" s="189"/>
      <c r="L122" s="189"/>
      <c r="M122" s="189"/>
      <c r="N122" s="189"/>
      <c r="O122" s="189"/>
      <c r="P122" s="189"/>
      <c r="Q122" s="189"/>
    </row>
    <row r="123" spans="2:17" x14ac:dyDescent="0.2">
      <c r="B123" s="46" t="s">
        <v>208</v>
      </c>
      <c r="C123" s="46" t="s">
        <v>209</v>
      </c>
      <c r="D123" s="46" t="s">
        <v>70</v>
      </c>
      <c r="E123" s="46" t="s">
        <v>210</v>
      </c>
      <c r="F123" s="46" t="s">
        <v>151</v>
      </c>
      <c r="G123" s="46" t="s">
        <v>211</v>
      </c>
      <c r="H123" s="46" t="s">
        <v>212</v>
      </c>
      <c r="I123" s="189"/>
      <c r="J123" s="189"/>
      <c r="K123" s="189"/>
      <c r="L123" s="189"/>
      <c r="M123" s="189"/>
      <c r="N123" s="189"/>
      <c r="O123" s="189"/>
      <c r="P123" s="189"/>
      <c r="Q123" s="189"/>
    </row>
    <row r="124" spans="2:17" x14ac:dyDescent="0.2">
      <c r="B124" s="44" t="s">
        <v>215</v>
      </c>
      <c r="C124" s="44">
        <v>490</v>
      </c>
      <c r="D124" s="44">
        <v>2</v>
      </c>
      <c r="E124" s="44">
        <v>245</v>
      </c>
      <c r="F124" s="44">
        <v>122.5</v>
      </c>
      <c r="G124" s="44">
        <v>1.0363077268183579E-8</v>
      </c>
      <c r="H124" s="44">
        <v>3.8852903117003734</v>
      </c>
      <c r="I124" s="189"/>
      <c r="J124" s="189"/>
      <c r="K124" s="189"/>
      <c r="L124" s="189"/>
      <c r="M124" s="189"/>
      <c r="N124" s="189"/>
      <c r="O124" s="189"/>
      <c r="P124" s="189"/>
      <c r="Q124" s="189"/>
    </row>
    <row r="125" spans="2:17" x14ac:dyDescent="0.2">
      <c r="B125" s="44" t="s">
        <v>216</v>
      </c>
      <c r="C125" s="44">
        <v>24</v>
      </c>
      <c r="D125" s="44">
        <v>12</v>
      </c>
      <c r="E125" s="44">
        <v>2</v>
      </c>
      <c r="F125" s="44"/>
      <c r="G125" s="44"/>
      <c r="H125" s="44"/>
      <c r="I125" s="189"/>
      <c r="J125" s="189"/>
      <c r="K125" s="189"/>
      <c r="L125" s="189"/>
      <c r="M125" s="189"/>
      <c r="N125" s="189"/>
      <c r="O125" s="189"/>
      <c r="P125" s="189"/>
      <c r="Q125" s="189"/>
    </row>
    <row r="126" spans="2:17" x14ac:dyDescent="0.2">
      <c r="B126" s="44"/>
      <c r="C126" s="44"/>
      <c r="D126" s="44"/>
      <c r="E126" s="44"/>
      <c r="F126" s="44"/>
      <c r="G126" s="44"/>
      <c r="H126" s="44"/>
      <c r="I126" s="189"/>
      <c r="J126" s="189"/>
      <c r="K126" s="189"/>
      <c r="L126" s="189"/>
      <c r="M126" s="189"/>
      <c r="N126" s="189"/>
      <c r="O126" s="189"/>
      <c r="P126" s="189"/>
      <c r="Q126" s="189"/>
    </row>
    <row r="127" spans="2:17" ht="13.5" thickBot="1" x14ac:dyDescent="0.25">
      <c r="B127" s="45" t="s">
        <v>213</v>
      </c>
      <c r="C127" s="45">
        <v>514</v>
      </c>
      <c r="D127" s="45">
        <v>14</v>
      </c>
      <c r="E127" s="45"/>
      <c r="F127" s="45"/>
      <c r="G127" s="45"/>
      <c r="H127" s="45"/>
      <c r="I127" s="189"/>
      <c r="J127" s="189"/>
      <c r="K127" s="189"/>
      <c r="L127" s="189"/>
      <c r="M127" s="189"/>
      <c r="N127" s="189"/>
      <c r="O127" s="189"/>
      <c r="P127" s="189"/>
      <c r="Q127" s="189"/>
    </row>
    <row r="128" spans="2:17" x14ac:dyDescent="0.2">
      <c r="J128" s="189"/>
      <c r="K128" s="189"/>
      <c r="L128" s="189"/>
      <c r="M128" s="189"/>
      <c r="N128" s="189"/>
      <c r="O128" s="189"/>
      <c r="P128" s="189"/>
      <c r="Q128" s="189"/>
    </row>
    <row r="129" spans="2:17" x14ac:dyDescent="0.2">
      <c r="B129" s="60"/>
      <c r="C129" s="60"/>
      <c r="D129" s="60"/>
      <c r="E129" s="60"/>
      <c r="F129" s="60"/>
      <c r="G129" s="60"/>
      <c r="H129" s="60"/>
      <c r="I129" s="189"/>
      <c r="J129" s="189"/>
      <c r="K129" s="189"/>
      <c r="L129" s="189"/>
      <c r="M129" s="189"/>
      <c r="N129" s="189"/>
      <c r="O129" s="189"/>
      <c r="P129" s="189"/>
      <c r="Q129" s="189"/>
    </row>
    <row r="130" spans="2:17" x14ac:dyDescent="0.2">
      <c r="B130" s="44"/>
      <c r="C130" s="44"/>
      <c r="D130" s="44"/>
      <c r="E130" s="44"/>
      <c r="F130" s="44"/>
      <c r="G130" s="44"/>
      <c r="H130" s="44"/>
      <c r="I130" s="189"/>
      <c r="J130" s="189"/>
      <c r="K130" s="189"/>
      <c r="L130" s="189"/>
      <c r="M130" s="189"/>
      <c r="N130" s="189"/>
      <c r="O130" s="189"/>
      <c r="P130" s="189"/>
      <c r="Q130" s="189"/>
    </row>
    <row r="131" spans="2:17" x14ac:dyDescent="0.2">
      <c r="B131" s="44"/>
      <c r="C131" s="44"/>
      <c r="D131" s="44"/>
      <c r="E131" s="44"/>
      <c r="F131" s="44"/>
      <c r="G131" s="44"/>
      <c r="H131" s="44"/>
      <c r="I131" s="189"/>
      <c r="J131" s="189"/>
      <c r="K131" s="189"/>
      <c r="L131" s="189"/>
      <c r="M131" s="189"/>
      <c r="N131" s="189"/>
      <c r="O131" s="189"/>
      <c r="P131" s="189"/>
      <c r="Q131" s="189"/>
    </row>
    <row r="132" spans="2:17" x14ac:dyDescent="0.2">
      <c r="B132" s="44"/>
      <c r="C132" s="44"/>
      <c r="D132" s="44"/>
      <c r="E132" s="44"/>
      <c r="F132" s="44"/>
      <c r="G132" s="44"/>
      <c r="H132" s="44"/>
      <c r="I132" s="189"/>
      <c r="J132" s="189"/>
      <c r="K132" s="189"/>
      <c r="L132" s="189"/>
      <c r="M132" s="189"/>
      <c r="N132" s="189"/>
      <c r="O132" s="189"/>
      <c r="P132" s="189"/>
      <c r="Q132" s="189"/>
    </row>
    <row r="133" spans="2:17" x14ac:dyDescent="0.2">
      <c r="B133" s="44"/>
      <c r="C133" s="44"/>
      <c r="D133" s="44"/>
      <c r="E133" s="44"/>
      <c r="F133" s="44"/>
      <c r="G133" s="44"/>
      <c r="H133" s="44"/>
      <c r="I133" s="189"/>
      <c r="J133" s="189"/>
      <c r="K133" s="189"/>
      <c r="L133" s="189"/>
      <c r="M133" s="189"/>
      <c r="N133" s="189"/>
      <c r="O133" s="189"/>
      <c r="P133" s="189"/>
      <c r="Q133" s="189"/>
    </row>
    <row r="134" spans="2:17" x14ac:dyDescent="0.2">
      <c r="B134" s="44"/>
      <c r="C134" s="44"/>
      <c r="D134" s="44"/>
      <c r="E134" s="44"/>
      <c r="F134" s="44"/>
      <c r="G134" s="44"/>
      <c r="H134" s="44"/>
      <c r="I134" s="189"/>
      <c r="J134" s="189"/>
      <c r="K134" s="189"/>
      <c r="L134" s="189"/>
      <c r="M134" s="189"/>
      <c r="N134" s="189"/>
      <c r="O134" s="189"/>
      <c r="P134" s="189"/>
      <c r="Q134" s="189"/>
    </row>
    <row r="135" spans="2:17" x14ac:dyDescent="0.2">
      <c r="I135" s="189"/>
      <c r="J135" s="189"/>
      <c r="K135" s="189"/>
      <c r="L135" s="189"/>
      <c r="M135" s="189"/>
      <c r="N135" s="189"/>
      <c r="O135" s="189"/>
      <c r="P135" s="189"/>
      <c r="Q135" s="189"/>
    </row>
    <row r="136" spans="2:17" x14ac:dyDescent="0.2">
      <c r="I136" s="189"/>
      <c r="J136" s="189"/>
      <c r="K136" s="189"/>
      <c r="L136" s="189"/>
      <c r="M136" s="189"/>
      <c r="N136" s="189"/>
      <c r="O136" s="189"/>
      <c r="P136" s="189"/>
      <c r="Q136" s="189"/>
    </row>
    <row r="137" spans="2:17" x14ac:dyDescent="0.2">
      <c r="I137" s="189"/>
      <c r="J137" s="189"/>
      <c r="K137" s="189"/>
      <c r="L137" s="189"/>
      <c r="M137" s="189"/>
      <c r="N137" s="189"/>
      <c r="O137" s="189"/>
      <c r="P137" s="189"/>
      <c r="Q137" s="189"/>
    </row>
    <row r="138" spans="2:17" x14ac:dyDescent="0.2">
      <c r="I138" s="189"/>
      <c r="J138" s="189"/>
      <c r="K138" s="189"/>
      <c r="L138" s="189"/>
      <c r="M138" s="189"/>
      <c r="N138" s="189"/>
      <c r="O138" s="189"/>
      <c r="P138" s="189"/>
      <c r="Q138" s="189"/>
    </row>
    <row r="139" spans="2:17" x14ac:dyDescent="0.2">
      <c r="I139" s="189"/>
      <c r="J139" s="189"/>
      <c r="K139" s="189"/>
      <c r="L139" s="189"/>
      <c r="M139" s="189"/>
      <c r="N139" s="189"/>
      <c r="O139" s="189"/>
      <c r="P139" s="189"/>
      <c r="Q139" s="189"/>
    </row>
    <row r="140" spans="2:17" x14ac:dyDescent="0.2">
      <c r="I140" s="189" t="s">
        <v>27</v>
      </c>
      <c r="J140" s="189"/>
      <c r="K140" s="189"/>
      <c r="L140" s="189"/>
      <c r="M140" s="189"/>
      <c r="N140" s="189"/>
      <c r="O140" s="189"/>
      <c r="P140" s="189"/>
      <c r="Q140" s="189"/>
    </row>
    <row r="141" spans="2:17" x14ac:dyDescent="0.2">
      <c r="I141" s="189"/>
      <c r="J141" s="189"/>
      <c r="K141" s="189"/>
      <c r="L141" s="189"/>
      <c r="M141" s="189"/>
      <c r="N141" s="189"/>
      <c r="O141" s="189"/>
      <c r="P141" s="189"/>
      <c r="Q141" s="189"/>
    </row>
    <row r="142" spans="2:17" x14ac:dyDescent="0.2">
      <c r="I142" s="189"/>
      <c r="J142" s="189"/>
      <c r="K142" s="189"/>
      <c r="L142" s="189"/>
      <c r="M142" s="189"/>
      <c r="N142" s="189"/>
      <c r="O142" s="189"/>
      <c r="P142" s="189"/>
      <c r="Q142" s="189"/>
    </row>
    <row r="143" spans="2:17" x14ac:dyDescent="0.2">
      <c r="I143" s="189"/>
      <c r="J143" s="189"/>
      <c r="K143" s="189"/>
      <c r="L143" s="189"/>
      <c r="M143" s="189"/>
      <c r="N143" s="189"/>
      <c r="O143" s="189"/>
      <c r="P143" s="189"/>
      <c r="Q143" s="189"/>
    </row>
    <row r="144" spans="2:17" x14ac:dyDescent="0.2">
      <c r="I144" s="189"/>
      <c r="J144" s="189"/>
      <c r="K144" s="189"/>
      <c r="L144" s="189"/>
      <c r="M144" s="189"/>
      <c r="N144" s="189"/>
      <c r="O144" s="189"/>
      <c r="P144" s="189"/>
      <c r="Q144" s="189"/>
    </row>
    <row r="145" spans="9:17" x14ac:dyDescent="0.2">
      <c r="I145" s="189"/>
      <c r="J145" s="189"/>
      <c r="K145" s="189"/>
      <c r="L145" s="189"/>
      <c r="M145" s="189"/>
      <c r="N145" s="189"/>
      <c r="O145" s="189"/>
      <c r="P145" s="189"/>
      <c r="Q145" s="189"/>
    </row>
    <row r="146" spans="9:17" x14ac:dyDescent="0.2">
      <c r="I146" s="189"/>
      <c r="J146" s="189"/>
      <c r="K146" s="189"/>
      <c r="L146" s="189"/>
      <c r="M146" s="189"/>
      <c r="N146" s="189"/>
      <c r="O146" s="189"/>
      <c r="P146" s="189"/>
      <c r="Q146" s="189"/>
    </row>
    <row r="147" spans="9:17" x14ac:dyDescent="0.2">
      <c r="I147" s="189"/>
      <c r="J147" s="189"/>
      <c r="K147" s="189"/>
      <c r="L147" s="189"/>
      <c r="M147" s="189"/>
      <c r="N147" s="189"/>
      <c r="O147" s="189"/>
      <c r="P147" s="189"/>
      <c r="Q147" s="189"/>
    </row>
    <row r="148" spans="9:17" x14ac:dyDescent="0.2">
      <c r="I148" s="189"/>
      <c r="J148" s="189"/>
      <c r="K148" s="189"/>
      <c r="L148" s="189"/>
      <c r="M148" s="189"/>
      <c r="N148" s="189"/>
      <c r="O148" s="189"/>
      <c r="P148" s="189"/>
      <c r="Q148" s="189"/>
    </row>
    <row r="149" spans="9:17" x14ac:dyDescent="0.2">
      <c r="I149" s="189"/>
      <c r="J149" s="189"/>
      <c r="K149" s="189"/>
      <c r="L149" s="189"/>
      <c r="M149" s="189"/>
      <c r="N149" s="189"/>
      <c r="O149" s="189"/>
      <c r="P149" s="189"/>
      <c r="Q149" s="189"/>
    </row>
    <row r="150" spans="9:17" x14ac:dyDescent="0.2">
      <c r="I150" s="189"/>
      <c r="J150" s="189"/>
      <c r="K150" s="189"/>
      <c r="L150" s="189"/>
      <c r="M150" s="189"/>
      <c r="N150" s="189"/>
      <c r="O150" s="189"/>
      <c r="P150" s="189"/>
      <c r="Q150" s="189"/>
    </row>
    <row r="151" spans="9:17" x14ac:dyDescent="0.2">
      <c r="I151" s="189"/>
      <c r="J151" s="189"/>
      <c r="K151" s="189"/>
      <c r="L151" s="189"/>
      <c r="M151" s="189"/>
      <c r="N151" s="189"/>
      <c r="O151" s="189"/>
      <c r="P151" s="189"/>
      <c r="Q151" s="189"/>
    </row>
    <row r="152" spans="9:17" x14ac:dyDescent="0.2">
      <c r="I152" s="189"/>
      <c r="J152" s="189"/>
      <c r="K152" s="189"/>
      <c r="L152" s="189"/>
      <c r="M152" s="189"/>
      <c r="N152" s="189"/>
      <c r="O152" s="189"/>
      <c r="P152" s="189"/>
      <c r="Q152" s="189"/>
    </row>
    <row r="153" spans="9:17" x14ac:dyDescent="0.2">
      <c r="I153" s="189"/>
      <c r="J153" s="189"/>
      <c r="K153" s="189"/>
      <c r="L153" s="189"/>
      <c r="M153" s="189"/>
      <c r="N153" s="189"/>
      <c r="O153" s="189"/>
      <c r="P153" s="189"/>
      <c r="Q153" s="189"/>
    </row>
    <row r="154" spans="9:17" x14ac:dyDescent="0.2">
      <c r="I154" s="189"/>
      <c r="J154" s="189"/>
      <c r="K154" s="189"/>
      <c r="L154" s="189"/>
      <c r="M154" s="189"/>
      <c r="N154" s="189"/>
      <c r="O154" s="189"/>
      <c r="P154" s="189"/>
      <c r="Q154" s="189"/>
    </row>
    <row r="155" spans="9:17" x14ac:dyDescent="0.2">
      <c r="I155" s="189"/>
      <c r="J155" s="189"/>
      <c r="K155" s="189"/>
      <c r="L155" s="189"/>
      <c r="M155" s="189"/>
      <c r="N155" s="189"/>
      <c r="O155" s="189"/>
      <c r="P155" s="189"/>
      <c r="Q155" s="189"/>
    </row>
    <row r="156" spans="9:17" x14ac:dyDescent="0.2">
      <c r="I156" s="189"/>
      <c r="J156" s="189"/>
      <c r="K156" s="189"/>
      <c r="L156" s="189"/>
      <c r="M156" s="189"/>
      <c r="N156" s="189"/>
      <c r="O156" s="189"/>
      <c r="P156" s="189"/>
      <c r="Q156" s="189"/>
    </row>
    <row r="157" spans="9:17" x14ac:dyDescent="0.2">
      <c r="I157" s="189"/>
      <c r="J157" s="189"/>
      <c r="K157" s="189"/>
      <c r="L157" s="189"/>
      <c r="M157" s="189"/>
      <c r="N157" s="189"/>
      <c r="O157" s="189"/>
      <c r="P157" s="189"/>
      <c r="Q157" s="189"/>
    </row>
    <row r="158" spans="9:17" x14ac:dyDescent="0.2">
      <c r="I158" s="189"/>
      <c r="J158" s="189"/>
      <c r="K158" s="189"/>
      <c r="L158" s="189"/>
      <c r="M158" s="189"/>
      <c r="N158" s="189"/>
      <c r="O158" s="189"/>
      <c r="P158" s="189"/>
      <c r="Q158" s="189"/>
    </row>
    <row r="159" spans="9:17" x14ac:dyDescent="0.2">
      <c r="I159" s="189"/>
      <c r="J159" s="189"/>
      <c r="K159" s="189"/>
      <c r="L159" s="189"/>
      <c r="M159" s="189"/>
      <c r="N159" s="189"/>
      <c r="O159" s="189"/>
      <c r="P159" s="189"/>
      <c r="Q159" s="189"/>
    </row>
    <row r="160" spans="9:17" x14ac:dyDescent="0.2">
      <c r="I160" s="189"/>
      <c r="J160" s="189"/>
      <c r="K160" s="189"/>
      <c r="L160" s="189"/>
      <c r="M160" s="189"/>
      <c r="N160" s="189"/>
      <c r="O160" s="189"/>
      <c r="P160" s="189"/>
      <c r="Q160" s="189"/>
    </row>
    <row r="161" spans="9:17" x14ac:dyDescent="0.2">
      <c r="I161" s="189"/>
      <c r="J161" s="189"/>
      <c r="K161" s="189"/>
      <c r="L161" s="189"/>
      <c r="M161" s="189"/>
      <c r="N161" s="189"/>
      <c r="O161" s="189"/>
      <c r="P161" s="189"/>
      <c r="Q161" s="189"/>
    </row>
    <row r="162" spans="9:17" x14ac:dyDescent="0.2">
      <c r="I162" s="189"/>
      <c r="J162" s="189"/>
      <c r="K162" s="189"/>
      <c r="L162" s="189"/>
      <c r="M162" s="189"/>
      <c r="N162" s="189"/>
      <c r="O162" s="189"/>
      <c r="P162" s="189"/>
      <c r="Q162" s="189"/>
    </row>
    <row r="163" spans="9:17" x14ac:dyDescent="0.2">
      <c r="I163" s="189"/>
      <c r="J163" s="189"/>
      <c r="K163" s="189"/>
      <c r="L163" s="189"/>
      <c r="M163" s="189"/>
      <c r="N163" s="189"/>
      <c r="O163" s="189"/>
      <c r="P163" s="189"/>
      <c r="Q163" s="189"/>
    </row>
    <row r="164" spans="9:17" x14ac:dyDescent="0.2">
      <c r="I164" s="189"/>
      <c r="J164" s="189"/>
      <c r="K164" s="189"/>
      <c r="L164" s="189"/>
      <c r="M164" s="189"/>
      <c r="N164" s="189"/>
      <c r="O164" s="189"/>
      <c r="P164" s="189"/>
      <c r="Q164" s="189"/>
    </row>
    <row r="165" spans="9:17" x14ac:dyDescent="0.2">
      <c r="I165" s="189"/>
      <c r="J165" s="189"/>
      <c r="K165" s="189"/>
      <c r="L165" s="189"/>
      <c r="M165" s="189"/>
      <c r="N165" s="189"/>
      <c r="O165" s="189"/>
      <c r="P165" s="189"/>
      <c r="Q165" s="189"/>
    </row>
    <row r="166" spans="9:17" x14ac:dyDescent="0.2">
      <c r="I166" s="189"/>
      <c r="J166" s="189"/>
      <c r="K166" s="189"/>
      <c r="L166" s="189"/>
      <c r="M166" s="189"/>
      <c r="N166" s="189"/>
      <c r="O166" s="189"/>
      <c r="P166" s="189"/>
      <c r="Q166" s="189"/>
    </row>
    <row r="167" spans="9:17" x14ac:dyDescent="0.2">
      <c r="I167" s="189"/>
      <c r="J167" s="189"/>
      <c r="K167" s="189"/>
      <c r="L167" s="189"/>
      <c r="M167" s="189"/>
      <c r="N167" s="189"/>
      <c r="O167" s="189"/>
      <c r="P167" s="189"/>
      <c r="Q167" s="189"/>
    </row>
    <row r="168" spans="9:17" x14ac:dyDescent="0.2">
      <c r="I168" s="189"/>
      <c r="J168" s="189"/>
      <c r="K168" s="189"/>
      <c r="L168" s="189"/>
      <c r="M168" s="189"/>
      <c r="N168" s="189"/>
      <c r="O168" s="189"/>
      <c r="P168" s="189"/>
      <c r="Q168" s="189"/>
    </row>
    <row r="169" spans="9:17" x14ac:dyDescent="0.2">
      <c r="I169" s="189"/>
      <c r="J169" s="189"/>
      <c r="K169" s="189"/>
      <c r="L169" s="189"/>
      <c r="M169" s="189"/>
      <c r="N169" s="189"/>
      <c r="O169" s="189"/>
      <c r="P169" s="189"/>
      <c r="Q169" s="189"/>
    </row>
    <row r="170" spans="9:17" x14ac:dyDescent="0.2">
      <c r="I170" s="189"/>
      <c r="J170" s="189"/>
      <c r="K170" s="189"/>
      <c r="L170" s="189"/>
      <c r="M170" s="189"/>
      <c r="N170" s="189"/>
      <c r="O170" s="189"/>
      <c r="P170" s="189"/>
      <c r="Q170" s="189"/>
    </row>
    <row r="171" spans="9:17" x14ac:dyDescent="0.2">
      <c r="I171" s="189"/>
      <c r="J171" s="189"/>
      <c r="K171" s="189"/>
      <c r="L171" s="189"/>
      <c r="M171" s="189"/>
      <c r="N171" s="189"/>
      <c r="O171" s="189"/>
      <c r="P171" s="189"/>
      <c r="Q171" s="189"/>
    </row>
    <row r="172" spans="9:17" x14ac:dyDescent="0.2">
      <c r="I172" s="189"/>
      <c r="J172" s="189"/>
      <c r="K172" s="189"/>
      <c r="L172" s="189"/>
      <c r="M172" s="189"/>
      <c r="N172" s="189"/>
      <c r="O172" s="189"/>
      <c r="P172" s="189"/>
      <c r="Q172" s="189"/>
    </row>
    <row r="173" spans="9:17" x14ac:dyDescent="0.2">
      <c r="I173" s="189"/>
      <c r="J173" s="189"/>
      <c r="K173" s="189"/>
      <c r="L173" s="189"/>
      <c r="M173" s="189"/>
      <c r="N173" s="189"/>
      <c r="O173" s="189"/>
      <c r="P173" s="189"/>
      <c r="Q173" s="189"/>
    </row>
    <row r="174" spans="9:17" x14ac:dyDescent="0.2">
      <c r="I174" s="189"/>
      <c r="J174" s="189"/>
      <c r="K174" s="189"/>
      <c r="L174" s="189"/>
      <c r="M174" s="189"/>
      <c r="N174" s="189"/>
      <c r="O174" s="189"/>
      <c r="P174" s="189"/>
      <c r="Q174" s="189"/>
    </row>
    <row r="175" spans="9:17" x14ac:dyDescent="0.2">
      <c r="I175" s="189"/>
      <c r="J175" s="189"/>
      <c r="K175" s="189"/>
      <c r="L175" s="189"/>
      <c r="M175" s="189"/>
      <c r="N175" s="189"/>
      <c r="O175" s="189"/>
      <c r="P175" s="189"/>
      <c r="Q175" s="189"/>
    </row>
    <row r="176" spans="9:17" x14ac:dyDescent="0.2">
      <c r="I176" s="189"/>
      <c r="J176" s="189"/>
      <c r="K176" s="189"/>
      <c r="L176" s="189"/>
      <c r="M176" s="189"/>
      <c r="N176" s="189"/>
      <c r="O176" s="189"/>
      <c r="P176" s="189"/>
      <c r="Q176" s="189"/>
    </row>
    <row r="177" spans="5:17" x14ac:dyDescent="0.2">
      <c r="I177" s="189"/>
      <c r="J177" s="189"/>
      <c r="K177" s="189"/>
      <c r="L177" s="189"/>
      <c r="M177" s="189"/>
      <c r="N177" s="189"/>
      <c r="O177" s="189"/>
      <c r="P177" s="189"/>
      <c r="Q177" s="189"/>
    </row>
    <row r="178" spans="5:17" x14ac:dyDescent="0.2">
      <c r="I178" s="189"/>
      <c r="J178" s="189"/>
      <c r="K178" s="189"/>
      <c r="L178" s="189"/>
      <c r="M178" s="189"/>
      <c r="N178" s="189"/>
      <c r="O178" s="189"/>
      <c r="P178" s="189"/>
      <c r="Q178" s="189"/>
    </row>
    <row r="179" spans="5:17" x14ac:dyDescent="0.2">
      <c r="I179" s="189"/>
      <c r="J179" s="189"/>
      <c r="K179" s="189"/>
      <c r="L179" s="189"/>
      <c r="M179" s="189"/>
      <c r="N179" s="189"/>
      <c r="O179" s="189"/>
      <c r="P179" s="189"/>
      <c r="Q179" s="189"/>
    </row>
    <row r="180" spans="5:17" x14ac:dyDescent="0.2">
      <c r="I180" s="189"/>
      <c r="J180" s="189"/>
      <c r="K180" s="189"/>
      <c r="L180" s="189"/>
      <c r="M180" s="189"/>
      <c r="N180" s="189"/>
      <c r="O180" s="189"/>
      <c r="P180" s="189"/>
      <c r="Q180" s="189"/>
    </row>
    <row r="181" spans="5:17" x14ac:dyDescent="0.2">
      <c r="I181" s="189"/>
      <c r="J181" s="189"/>
      <c r="K181" s="189"/>
      <c r="L181" s="189"/>
      <c r="M181" s="189"/>
      <c r="N181" s="189"/>
      <c r="O181" s="189"/>
      <c r="P181" s="189"/>
      <c r="Q181" s="189"/>
    </row>
    <row r="182" spans="5:17" x14ac:dyDescent="0.2">
      <c r="I182" s="189"/>
      <c r="J182" s="189"/>
      <c r="K182" s="189"/>
      <c r="L182" s="189"/>
      <c r="M182" s="189"/>
      <c r="N182" s="189"/>
      <c r="O182" s="189"/>
      <c r="P182" s="189"/>
      <c r="Q182" s="189"/>
    </row>
    <row r="183" spans="5:17" x14ac:dyDescent="0.2">
      <c r="I183" s="189"/>
      <c r="J183" s="189"/>
      <c r="K183" s="189"/>
      <c r="L183" s="189"/>
      <c r="M183" s="189"/>
      <c r="N183" s="189"/>
      <c r="O183" s="189"/>
      <c r="P183" s="189"/>
      <c r="Q183" s="189"/>
    </row>
    <row r="184" spans="5:17" ht="13.5" thickBot="1" x14ac:dyDescent="0.25">
      <c r="I184" s="189"/>
      <c r="J184" s="189"/>
      <c r="K184" s="189"/>
      <c r="L184" s="189"/>
      <c r="M184" s="189"/>
      <c r="N184" s="189"/>
      <c r="O184" s="189"/>
      <c r="P184" s="189"/>
      <c r="Q184" s="189"/>
    </row>
    <row r="185" spans="5:17" ht="13.5" thickBot="1" x14ac:dyDescent="0.25">
      <c r="F185" s="66" t="s">
        <v>4</v>
      </c>
      <c r="G185" s="66" t="s">
        <v>4</v>
      </c>
      <c r="H185" s="66" t="s">
        <v>4</v>
      </c>
      <c r="I185" s="189"/>
      <c r="J185" s="189"/>
      <c r="K185" s="189"/>
      <c r="L185" s="189"/>
      <c r="M185" s="189"/>
      <c r="N185" s="189"/>
      <c r="O185" s="189"/>
      <c r="P185" s="189"/>
      <c r="Q185" s="189"/>
    </row>
    <row r="186" spans="5:17" ht="13.5" thickBot="1" x14ac:dyDescent="0.25">
      <c r="E186" s="24" t="s">
        <v>92</v>
      </c>
      <c r="F186" s="104" t="s">
        <v>198</v>
      </c>
      <c r="G186" s="140" t="s">
        <v>200</v>
      </c>
      <c r="H186" s="141" t="s">
        <v>199</v>
      </c>
      <c r="I186" s="189"/>
      <c r="J186" s="189"/>
      <c r="K186" s="189"/>
      <c r="L186" s="189"/>
      <c r="M186" s="189"/>
      <c r="N186" s="189"/>
      <c r="O186" s="189"/>
      <c r="P186" s="189"/>
      <c r="Q186" s="189"/>
    </row>
    <row r="187" spans="5:17" x14ac:dyDescent="0.2">
      <c r="E187" s="22">
        <v>1</v>
      </c>
      <c r="F187" s="285">
        <v>10</v>
      </c>
      <c r="G187" s="285">
        <v>24</v>
      </c>
      <c r="H187" s="285">
        <v>17</v>
      </c>
      <c r="I187" s="189"/>
      <c r="J187" s="245"/>
      <c r="K187" s="245"/>
      <c r="L187" s="245"/>
      <c r="M187" s="245"/>
      <c r="N187" s="189"/>
      <c r="O187" s="189"/>
      <c r="P187" s="189"/>
      <c r="Q187" s="189"/>
    </row>
    <row r="188" spans="5:17" x14ac:dyDescent="0.2">
      <c r="E188" s="22">
        <v>2</v>
      </c>
      <c r="F188" s="286">
        <v>10</v>
      </c>
      <c r="G188" s="286">
        <v>22</v>
      </c>
      <c r="H188" s="286">
        <v>17</v>
      </c>
      <c r="I188" s="189"/>
      <c r="J188" s="199"/>
      <c r="K188" s="273"/>
      <c r="L188" s="273"/>
      <c r="M188" s="273"/>
      <c r="N188" s="189"/>
      <c r="O188" s="189"/>
      <c r="P188" s="189"/>
      <c r="Q188" s="189"/>
    </row>
    <row r="189" spans="5:17" x14ac:dyDescent="0.2">
      <c r="E189" s="22">
        <v>3</v>
      </c>
      <c r="F189" s="286">
        <v>8</v>
      </c>
      <c r="G189" s="286">
        <v>24</v>
      </c>
      <c r="H189" s="286">
        <v>15</v>
      </c>
      <c r="I189" s="189"/>
      <c r="J189" s="199"/>
      <c r="K189" s="273"/>
      <c r="L189" s="273"/>
      <c r="M189" s="273"/>
      <c r="N189" s="189"/>
      <c r="O189" s="189"/>
      <c r="P189" s="189"/>
      <c r="Q189" s="189"/>
    </row>
    <row r="190" spans="5:17" x14ac:dyDescent="0.2">
      <c r="E190" s="22">
        <v>4</v>
      </c>
      <c r="F190" s="286">
        <v>10</v>
      </c>
      <c r="G190" s="286">
        <v>24</v>
      </c>
      <c r="H190" s="286">
        <v>19</v>
      </c>
      <c r="I190" s="189"/>
      <c r="J190" s="199"/>
      <c r="K190" s="273"/>
      <c r="L190" s="273"/>
      <c r="M190" s="273"/>
      <c r="N190" s="189"/>
      <c r="O190" s="189"/>
      <c r="P190" s="189"/>
      <c r="Q190" s="189"/>
    </row>
    <row r="191" spans="5:17" ht="13.5" thickBot="1" x14ac:dyDescent="0.25">
      <c r="E191" s="23">
        <v>5</v>
      </c>
      <c r="F191" s="287">
        <v>12</v>
      </c>
      <c r="G191" s="287">
        <v>26</v>
      </c>
      <c r="H191" s="287">
        <v>17</v>
      </c>
      <c r="I191" s="189"/>
      <c r="J191" s="199"/>
      <c r="K191" s="273"/>
      <c r="L191" s="273"/>
      <c r="M191" s="273"/>
      <c r="N191" s="189"/>
      <c r="O191" s="189"/>
      <c r="P191" s="189"/>
      <c r="Q191" s="189"/>
    </row>
    <row r="192" spans="5:17" ht="13.5" thickBot="1" x14ac:dyDescent="0.25">
      <c r="E192" s="5" t="s">
        <v>201</v>
      </c>
      <c r="F192" s="142">
        <f>SUM(F187:F191)/E191</f>
        <v>10</v>
      </c>
      <c r="G192" s="143">
        <f>SUM(G187:G191)/E191</f>
        <v>24</v>
      </c>
      <c r="H192" s="144">
        <f>SUM(H187:H191)/E191</f>
        <v>17</v>
      </c>
      <c r="I192" s="189"/>
      <c r="J192" s="199"/>
      <c r="K192" s="273"/>
      <c r="L192" s="273"/>
      <c r="M192" s="273"/>
      <c r="N192" s="189"/>
      <c r="O192" s="189"/>
      <c r="P192" s="189"/>
      <c r="Q192" s="189"/>
    </row>
    <row r="193" spans="1:17" x14ac:dyDescent="0.2">
      <c r="I193" s="189"/>
      <c r="J193" s="189"/>
      <c r="K193" s="189"/>
      <c r="L193" s="189"/>
      <c r="M193" s="189"/>
      <c r="N193" s="189"/>
      <c r="O193" s="189"/>
      <c r="P193" s="189"/>
      <c r="Q193" s="189"/>
    </row>
    <row r="194" spans="1:17" x14ac:dyDescent="0.2">
      <c r="I194" s="189"/>
      <c r="J194" s="189"/>
      <c r="K194" s="189"/>
      <c r="L194" s="189"/>
      <c r="M194" s="189"/>
      <c r="N194" s="189"/>
      <c r="O194" s="189"/>
      <c r="P194" s="189"/>
      <c r="Q194" s="189"/>
    </row>
    <row r="195" spans="1:17" x14ac:dyDescent="0.2">
      <c r="I195" s="189"/>
      <c r="J195" s="189"/>
      <c r="K195" s="189"/>
      <c r="L195" s="189"/>
      <c r="M195" s="189"/>
      <c r="N195" s="189"/>
      <c r="O195" s="189"/>
      <c r="P195" s="189"/>
      <c r="Q195" s="189"/>
    </row>
    <row r="196" spans="1:17" x14ac:dyDescent="0.2">
      <c r="I196" s="189"/>
      <c r="J196" s="189"/>
      <c r="K196" s="189"/>
      <c r="L196" s="189"/>
      <c r="M196" s="189"/>
      <c r="N196" s="189"/>
      <c r="O196" s="189"/>
      <c r="P196" s="189"/>
      <c r="Q196" s="189"/>
    </row>
    <row r="197" spans="1:17" x14ac:dyDescent="0.2">
      <c r="I197" s="189"/>
      <c r="J197" s="189"/>
      <c r="K197" s="189"/>
      <c r="L197" s="189"/>
      <c r="M197" s="189"/>
      <c r="N197" s="189"/>
      <c r="O197" s="189"/>
      <c r="P197" s="189"/>
      <c r="Q197" s="189"/>
    </row>
    <row r="198" spans="1:17" x14ac:dyDescent="0.2">
      <c r="I198" s="189"/>
      <c r="J198" s="189"/>
      <c r="K198" s="189"/>
      <c r="L198" s="189"/>
      <c r="M198" s="189"/>
      <c r="N198" s="189"/>
      <c r="O198" s="189"/>
      <c r="P198" s="189"/>
      <c r="Q198" s="189"/>
    </row>
    <row r="199" spans="1:17" x14ac:dyDescent="0.2">
      <c r="I199" s="189"/>
      <c r="J199" s="189"/>
      <c r="K199" s="189"/>
      <c r="L199" s="189"/>
      <c r="M199" s="189"/>
      <c r="N199" s="189"/>
      <c r="O199" s="189"/>
      <c r="P199" s="189"/>
      <c r="Q199" s="189"/>
    </row>
    <row r="200" spans="1:17" x14ac:dyDescent="0.2">
      <c r="I200" s="189"/>
      <c r="J200" s="189"/>
      <c r="K200" s="189"/>
      <c r="L200" s="189"/>
      <c r="M200" s="189"/>
      <c r="N200" s="189"/>
      <c r="O200" s="189"/>
      <c r="P200" s="189"/>
      <c r="Q200" s="189"/>
    </row>
    <row r="201" spans="1:17" x14ac:dyDescent="0.2">
      <c r="A201" s="189"/>
      <c r="B201" s="189"/>
      <c r="C201" s="189"/>
      <c r="D201" s="189"/>
      <c r="E201" s="189"/>
      <c r="F201" s="189"/>
      <c r="G201" s="189"/>
      <c r="H201" s="189"/>
      <c r="I201" s="189"/>
      <c r="J201" s="189"/>
      <c r="K201" s="189"/>
      <c r="L201" s="189"/>
      <c r="M201" s="189"/>
      <c r="N201" s="189"/>
      <c r="O201" s="189"/>
      <c r="P201" s="189"/>
      <c r="Q201" s="189"/>
    </row>
    <row r="202" spans="1:17" x14ac:dyDescent="0.2">
      <c r="A202" s="189"/>
      <c r="B202" s="189"/>
      <c r="C202" s="189"/>
      <c r="D202" s="189"/>
      <c r="E202" s="189"/>
      <c r="F202" s="189"/>
      <c r="G202" s="189"/>
      <c r="H202" s="189"/>
      <c r="I202" s="189"/>
      <c r="J202" s="189"/>
      <c r="K202" s="189"/>
      <c r="L202" s="189"/>
      <c r="M202" s="189"/>
      <c r="N202" s="189"/>
      <c r="O202" s="189"/>
      <c r="P202" s="189"/>
      <c r="Q202" s="189"/>
    </row>
    <row r="203" spans="1:17" ht="15" x14ac:dyDescent="0.25">
      <c r="A203" s="189"/>
      <c r="B203" s="364"/>
      <c r="C203" s="364"/>
      <c r="D203" s="364"/>
      <c r="E203" s="364"/>
      <c r="F203" s="364"/>
      <c r="G203" s="365"/>
      <c r="H203" s="404" t="s">
        <v>327</v>
      </c>
      <c r="I203" s="366"/>
      <c r="J203" s="366"/>
      <c r="K203" s="367"/>
      <c r="L203" s="367"/>
      <c r="M203" s="367"/>
      <c r="N203" s="189"/>
      <c r="O203" s="189"/>
      <c r="P203" s="189"/>
      <c r="Q203" s="189"/>
    </row>
    <row r="204" spans="1:17" ht="15.75" x14ac:dyDescent="0.25">
      <c r="A204" s="189"/>
      <c r="B204" s="403" t="s">
        <v>325</v>
      </c>
      <c r="C204" s="368"/>
      <c r="D204" s="368"/>
      <c r="E204" s="368"/>
      <c r="F204" s="369"/>
      <c r="G204" s="370" t="s">
        <v>311</v>
      </c>
      <c r="H204" s="371" t="s">
        <v>312</v>
      </c>
      <c r="I204" s="372" t="s">
        <v>66</v>
      </c>
      <c r="J204" s="372" t="s">
        <v>313</v>
      </c>
      <c r="K204" s="367" t="s">
        <v>314</v>
      </c>
      <c r="L204" s="367" t="s">
        <v>315</v>
      </c>
      <c r="M204" s="367" t="s">
        <v>316</v>
      </c>
      <c r="N204" s="189"/>
      <c r="O204" s="189"/>
      <c r="P204" s="189"/>
      <c r="Q204" s="189"/>
    </row>
    <row r="205" spans="1:17" ht="15" x14ac:dyDescent="0.25">
      <c r="A205" s="189"/>
      <c r="C205" s="373"/>
      <c r="D205" s="373"/>
      <c r="E205" s="373"/>
      <c r="F205" s="369"/>
      <c r="G205" s="374" t="str">
        <f>IF(E207&gt;0,"1"," ")</f>
        <v>1</v>
      </c>
      <c r="H205" s="375">
        <v>5</v>
      </c>
      <c r="I205" s="376">
        <v>33</v>
      </c>
      <c r="J205" s="377">
        <v>5.7</v>
      </c>
      <c r="K205" s="367">
        <f>IF(E207&gt;0,H205*I205,0)</f>
        <v>165</v>
      </c>
      <c r="L205" s="367">
        <f>IF(E207&gt;0,H205*(I205-$H$21)^2,0)</f>
        <v>5445</v>
      </c>
      <c r="M205" s="367">
        <f>IF(E207&gt;0,(H205-1)*J205^2,0)</f>
        <v>129.96</v>
      </c>
      <c r="N205" s="189"/>
      <c r="O205" s="189"/>
      <c r="P205" s="189"/>
      <c r="Q205" s="189"/>
    </row>
    <row r="206" spans="1:17" ht="15" x14ac:dyDescent="0.25">
      <c r="A206" s="189"/>
      <c r="B206" s="373" t="s">
        <v>317</v>
      </c>
      <c r="C206" s="373"/>
      <c r="D206" s="373"/>
      <c r="E206" s="373"/>
      <c r="F206" s="369"/>
      <c r="G206" s="374" t="str">
        <f>IF(E207&gt;1,"2"," ")</f>
        <v>2</v>
      </c>
      <c r="H206" s="375">
        <v>5</v>
      </c>
      <c r="I206" s="376">
        <v>26</v>
      </c>
      <c r="J206" s="377">
        <v>4.2</v>
      </c>
      <c r="K206" s="367">
        <f>IF(E207&gt;1,H206*I206,0)</f>
        <v>130</v>
      </c>
      <c r="L206" s="367">
        <f>IF(E207&gt;1,H206*(I206-$H$21)^2,0)</f>
        <v>3380</v>
      </c>
      <c r="M206" s="367">
        <f>IF(E207&gt;1,(H206-1)*J206^2,0)</f>
        <v>70.56</v>
      </c>
      <c r="N206" s="189"/>
      <c r="O206" s="189"/>
      <c r="P206" s="189"/>
      <c r="Q206" s="189"/>
    </row>
    <row r="207" spans="1:17" ht="39" x14ac:dyDescent="0.25">
      <c r="A207" s="189"/>
      <c r="B207" s="405" t="s">
        <v>326</v>
      </c>
      <c r="C207" s="369"/>
      <c r="D207" s="378" t="s">
        <v>318</v>
      </c>
      <c r="E207" s="379">
        <v>3</v>
      </c>
      <c r="F207" s="369"/>
      <c r="G207" s="374" t="str">
        <f>IF(E207&gt;2,"3"," ")</f>
        <v>3</v>
      </c>
      <c r="H207" s="375">
        <v>5</v>
      </c>
      <c r="I207" s="376">
        <v>20</v>
      </c>
      <c r="J207" s="377">
        <v>3.5</v>
      </c>
      <c r="K207" s="367">
        <f>IF(E207&gt;2,H207*I207,0)</f>
        <v>100</v>
      </c>
      <c r="L207" s="367">
        <f>IF(E207&gt;2,H207*(I207-$H$21)^2,0)</f>
        <v>2000</v>
      </c>
      <c r="M207" s="367">
        <f>IF(E207&gt;2,(H207-1)*J207^2,0)</f>
        <v>49</v>
      </c>
      <c r="N207" s="189"/>
      <c r="O207" s="189"/>
      <c r="P207" s="189"/>
      <c r="Q207" s="189"/>
    </row>
    <row r="208" spans="1:17" ht="39" x14ac:dyDescent="0.25">
      <c r="A208" s="189"/>
      <c r="B208" s="406"/>
      <c r="C208" s="369"/>
      <c r="D208" s="378" t="s">
        <v>319</v>
      </c>
      <c r="E208" s="379">
        <v>0.05</v>
      </c>
      <c r="F208" s="369"/>
      <c r="G208" s="374" t="str">
        <f>IF(E207&gt;3,"4"," ")</f>
        <v xml:space="preserve"> </v>
      </c>
      <c r="H208" s="375"/>
      <c r="I208" s="376"/>
      <c r="J208" s="377"/>
      <c r="K208" s="367">
        <f>IF(E207&gt;3,H208*I208,0)</f>
        <v>0</v>
      </c>
      <c r="L208" s="367">
        <f>IF(E207&gt;3,H208*(I208-$H$21)^2,0)</f>
        <v>0</v>
      </c>
      <c r="M208" s="367">
        <f>IF(E207&gt;3,(H208-1)*J208^2,0)</f>
        <v>0</v>
      </c>
      <c r="N208" s="189"/>
      <c r="O208" s="189"/>
      <c r="P208" s="189"/>
      <c r="Q208" s="189"/>
    </row>
    <row r="209" spans="1:17" ht="15" x14ac:dyDescent="0.25">
      <c r="A209" s="189"/>
      <c r="B209" s="406"/>
      <c r="C209" s="369"/>
      <c r="D209" s="369"/>
      <c r="E209" s="369"/>
      <c r="F209" s="369"/>
      <c r="G209" s="374" t="str">
        <f>IF(E207&gt;4,"5"," ")</f>
        <v xml:space="preserve"> </v>
      </c>
      <c r="H209" s="375"/>
      <c r="I209" s="376"/>
      <c r="J209" s="377"/>
      <c r="K209" s="367">
        <f>IF(E207&gt;4,H209*I209,0)</f>
        <v>0</v>
      </c>
      <c r="L209" s="367">
        <f>IF(E207&gt;4,H209*(I209-$H$21)^2,0)</f>
        <v>0</v>
      </c>
      <c r="M209" s="367">
        <f>IF(E207&gt;4,(H209-1)*J209^2,0)</f>
        <v>0</v>
      </c>
      <c r="N209" s="189"/>
      <c r="O209" s="189"/>
      <c r="P209" s="189"/>
      <c r="Q209" s="189"/>
    </row>
    <row r="210" spans="1:17" ht="15" x14ac:dyDescent="0.25">
      <c r="A210" s="189"/>
      <c r="B210" s="406"/>
      <c r="C210" s="369"/>
      <c r="D210" s="369"/>
      <c r="E210" s="369"/>
      <c r="F210" s="369"/>
      <c r="G210" s="374" t="str">
        <f>IF(E207&gt;5,"6"," ")</f>
        <v xml:space="preserve"> </v>
      </c>
      <c r="H210" s="375"/>
      <c r="I210" s="376"/>
      <c r="J210" s="377"/>
      <c r="K210" s="367">
        <f>IF(E207&gt;5,H210*I210,0)</f>
        <v>0</v>
      </c>
      <c r="L210" s="367">
        <f>IF(E207&gt;5,H210*(I210-$H$21)^2,0)</f>
        <v>0</v>
      </c>
      <c r="M210" s="367">
        <f>IF(E207&gt;5,(H210-1)*J210^2,0)</f>
        <v>0</v>
      </c>
      <c r="N210" s="189"/>
      <c r="O210" s="189"/>
      <c r="P210" s="189"/>
      <c r="Q210" s="189"/>
    </row>
    <row r="211" spans="1:17" ht="15" x14ac:dyDescent="0.25">
      <c r="A211" s="189"/>
      <c r="B211" s="406"/>
      <c r="C211" s="369"/>
      <c r="D211" s="369"/>
      <c r="E211" s="369"/>
      <c r="F211" s="369"/>
      <c r="G211" s="374" t="str">
        <f>IF(E207&gt;6,"7"," ")</f>
        <v xml:space="preserve"> </v>
      </c>
      <c r="H211" s="375"/>
      <c r="I211" s="376"/>
      <c r="J211" s="377"/>
      <c r="K211" s="367">
        <f>IF(E207&gt;6,H211*I211,0)</f>
        <v>0</v>
      </c>
      <c r="L211" s="367">
        <f>IF(E207&gt;6,H211*(I211-$H$21)^2,0)</f>
        <v>0</v>
      </c>
      <c r="M211" s="367">
        <f>IF(E207&gt;6,(H211-1)*J211^2,0)</f>
        <v>0</v>
      </c>
      <c r="N211" s="189"/>
      <c r="O211" s="189"/>
      <c r="P211" s="189"/>
      <c r="Q211" s="189"/>
    </row>
    <row r="212" spans="1:17" ht="15" x14ac:dyDescent="0.25">
      <c r="A212" s="189"/>
      <c r="B212" s="406"/>
      <c r="C212" s="369"/>
      <c r="D212" s="369"/>
      <c r="E212" s="369"/>
      <c r="F212" s="369"/>
      <c r="G212" s="374" t="str">
        <f>IF(E207&gt;7,"8"," ")</f>
        <v xml:space="preserve"> </v>
      </c>
      <c r="H212" s="375"/>
      <c r="I212" s="376"/>
      <c r="J212" s="377"/>
      <c r="K212" s="367">
        <f>IF(E207&gt;7,H212*I212,0)</f>
        <v>0</v>
      </c>
      <c r="L212" s="367">
        <f>IF(E207&gt;7,H212*(I212-$H$21)^2,0)</f>
        <v>0</v>
      </c>
      <c r="M212" s="367">
        <f>IF(E207&gt;7,(H212-1)*J212^2,0)</f>
        <v>0</v>
      </c>
      <c r="N212" s="189"/>
      <c r="O212" s="189"/>
      <c r="P212" s="189"/>
      <c r="Q212" s="189"/>
    </row>
    <row r="213" spans="1:17" ht="15" x14ac:dyDescent="0.25">
      <c r="A213" s="189"/>
      <c r="B213" s="406"/>
      <c r="C213" s="369"/>
      <c r="D213" s="369"/>
      <c r="E213" s="369"/>
      <c r="F213" s="369"/>
      <c r="G213" s="374" t="str">
        <f>IF(E207&gt;8,"9"," ")</f>
        <v xml:space="preserve"> </v>
      </c>
      <c r="H213" s="375"/>
      <c r="I213" s="376"/>
      <c r="J213" s="377"/>
      <c r="K213" s="367">
        <f>IF(E207&gt;8,H213*I213,0)</f>
        <v>0</v>
      </c>
      <c r="L213" s="367">
        <f>IF(E207&gt;8,H213*(I213-$H$21)^2,0)</f>
        <v>0</v>
      </c>
      <c r="M213" s="367">
        <f>IF(E207&gt;8,(H213-1)*J213^2,0)</f>
        <v>0</v>
      </c>
      <c r="N213" s="189"/>
      <c r="O213" s="189"/>
      <c r="P213" s="189"/>
      <c r="Q213" s="189"/>
    </row>
    <row r="214" spans="1:17" ht="15" x14ac:dyDescent="0.25">
      <c r="A214" s="189"/>
      <c r="B214" s="406"/>
      <c r="C214" s="369"/>
      <c r="D214" s="369"/>
      <c r="E214" s="369"/>
      <c r="F214" s="364"/>
      <c r="G214" s="380" t="str">
        <f>IF(E207&gt;9,"10"," ")</f>
        <v xml:space="preserve"> </v>
      </c>
      <c r="H214" s="381"/>
      <c r="I214" s="382"/>
      <c r="J214" s="383"/>
      <c r="K214" s="367">
        <f>IF(E207&gt;9,H214*I214,0)</f>
        <v>0</v>
      </c>
      <c r="L214" s="367">
        <f>IF(E207&gt;9,H214*(I214-$H$21)^2,0)</f>
        <v>0</v>
      </c>
      <c r="M214" s="367">
        <f>IF(E207&gt;9,(H214-1)*J214^2,0)</f>
        <v>0</v>
      </c>
      <c r="N214" s="189"/>
      <c r="O214" s="189"/>
      <c r="P214" s="189"/>
      <c r="Q214" s="189"/>
    </row>
    <row r="215" spans="1:17" ht="15" x14ac:dyDescent="0.25">
      <c r="A215" s="189"/>
      <c r="B215" s="407"/>
      <c r="C215" s="369"/>
      <c r="D215" s="369"/>
      <c r="E215" s="369"/>
      <c r="F215" s="364"/>
      <c r="G215" s="384"/>
      <c r="H215" s="385"/>
      <c r="I215" s="386"/>
      <c r="J215" s="386"/>
      <c r="K215" s="367"/>
      <c r="L215" s="367"/>
      <c r="M215" s="367"/>
      <c r="N215" s="189"/>
      <c r="O215" s="189"/>
      <c r="P215" s="189"/>
      <c r="Q215" s="189"/>
    </row>
    <row r="216" spans="1:17" ht="15" x14ac:dyDescent="0.25">
      <c r="A216" s="189"/>
      <c r="B216" s="364"/>
      <c r="C216" s="364"/>
      <c r="D216" s="364"/>
      <c r="E216" s="364"/>
      <c r="F216" s="364"/>
      <c r="G216" s="384"/>
      <c r="H216" s="385"/>
      <c r="I216" s="386"/>
      <c r="J216" s="386"/>
      <c r="K216" s="384"/>
      <c r="L216" s="384"/>
      <c r="M216" s="384"/>
      <c r="N216" s="189"/>
      <c r="O216" s="189"/>
      <c r="P216" s="189"/>
      <c r="Q216" s="189"/>
    </row>
    <row r="217" spans="1:17" ht="15" x14ac:dyDescent="0.25">
      <c r="A217" s="189"/>
      <c r="B217" s="408" t="s">
        <v>320</v>
      </c>
      <c r="C217" s="387"/>
      <c r="D217" s="387"/>
      <c r="E217" s="387"/>
      <c r="F217" s="364"/>
      <c r="G217" s="388" t="s">
        <v>321</v>
      </c>
      <c r="H217" s="389" t="s">
        <v>209</v>
      </c>
      <c r="I217" s="390" t="s">
        <v>70</v>
      </c>
      <c r="J217" s="390" t="s">
        <v>210</v>
      </c>
      <c r="K217" s="388" t="s">
        <v>151</v>
      </c>
      <c r="L217" s="388" t="s">
        <v>322</v>
      </c>
      <c r="M217" s="384"/>
      <c r="N217" s="189"/>
      <c r="O217" s="189"/>
      <c r="P217" s="189"/>
      <c r="Q217" s="189"/>
    </row>
    <row r="218" spans="1:17" ht="15" x14ac:dyDescent="0.25">
      <c r="A218" s="189"/>
      <c r="B218" s="408"/>
      <c r="C218" s="387"/>
      <c r="D218" s="387"/>
      <c r="E218" s="387"/>
      <c r="F218" s="364"/>
      <c r="G218" s="391" t="s">
        <v>323</v>
      </c>
      <c r="H218" s="392">
        <f>SUM(L205:L214)</f>
        <v>10825</v>
      </c>
      <c r="I218" s="393">
        <f>E207-1</f>
        <v>2</v>
      </c>
      <c r="J218" s="392">
        <f>H218/I218</f>
        <v>5412.5</v>
      </c>
      <c r="K218" s="392">
        <f>J218/J219</f>
        <v>260.29977556909267</v>
      </c>
      <c r="L218" s="394">
        <f>FDIST(K218,I218,I219)</f>
        <v>1.3082257698248825E-10</v>
      </c>
      <c r="M218" s="384"/>
      <c r="N218" s="189"/>
      <c r="O218" s="189"/>
      <c r="P218" s="189"/>
      <c r="Q218" s="189"/>
    </row>
    <row r="219" spans="1:17" ht="15" x14ac:dyDescent="0.25">
      <c r="A219" s="189"/>
      <c r="B219" s="408"/>
      <c r="C219" s="364"/>
      <c r="D219" s="364"/>
      <c r="E219" s="364"/>
      <c r="F219" s="364"/>
      <c r="G219" s="395" t="s">
        <v>324</v>
      </c>
      <c r="H219" s="396">
        <f>SUM(M205:M214)</f>
        <v>249.52</v>
      </c>
      <c r="I219" s="397">
        <f>SUM(H205:H214)-E207</f>
        <v>12</v>
      </c>
      <c r="J219" s="396">
        <f>H219/I219</f>
        <v>20.793333333333333</v>
      </c>
      <c r="K219" s="395"/>
      <c r="L219" s="395"/>
      <c r="M219" s="384"/>
      <c r="N219" s="189"/>
      <c r="O219" s="189"/>
      <c r="P219" s="189"/>
      <c r="Q219" s="189"/>
    </row>
    <row r="220" spans="1:17" ht="15" x14ac:dyDescent="0.25">
      <c r="A220" s="189"/>
      <c r="B220" s="408"/>
      <c r="C220" s="364"/>
      <c r="D220" s="364"/>
      <c r="E220" s="364"/>
      <c r="F220" s="364"/>
      <c r="G220" s="398" t="s">
        <v>213</v>
      </c>
      <c r="H220" s="399">
        <f>SUM(H218:H219)</f>
        <v>11074.52</v>
      </c>
      <c r="I220" s="400">
        <f>SUM(I218:I219)</f>
        <v>14</v>
      </c>
      <c r="J220" s="399"/>
      <c r="K220" s="398"/>
      <c r="L220" s="398"/>
      <c r="M220" s="384"/>
      <c r="N220" s="189"/>
      <c r="O220" s="189"/>
      <c r="P220" s="189"/>
      <c r="Q220" s="189"/>
    </row>
    <row r="221" spans="1:17" ht="15" x14ac:dyDescent="0.25">
      <c r="A221" s="189"/>
      <c r="B221" s="364"/>
      <c r="C221" s="364"/>
      <c r="D221" s="364"/>
      <c r="E221" s="364"/>
      <c r="F221" s="364"/>
      <c r="G221" s="384"/>
      <c r="H221" s="385"/>
      <c r="I221" s="386"/>
      <c r="J221" s="386"/>
      <c r="K221" s="384"/>
      <c r="L221" s="384"/>
      <c r="M221" s="384"/>
      <c r="N221" s="189"/>
      <c r="O221" s="189"/>
      <c r="P221" s="189"/>
      <c r="Q221" s="189"/>
    </row>
    <row r="222" spans="1:17" ht="15" x14ac:dyDescent="0.25">
      <c r="A222" s="189"/>
      <c r="B222" s="364"/>
      <c r="C222" s="364"/>
      <c r="D222" s="364"/>
      <c r="E222" s="364"/>
      <c r="F222" s="364"/>
      <c r="G222" s="367"/>
      <c r="H222" s="401"/>
      <c r="I222" s="402"/>
      <c r="J222" s="402"/>
      <c r="K222" s="367"/>
      <c r="L222" s="384"/>
      <c r="M222" s="384"/>
      <c r="N222" s="189"/>
      <c r="O222" s="189"/>
      <c r="P222" s="189"/>
      <c r="Q222" s="189"/>
    </row>
    <row r="223" spans="1:17" x14ac:dyDescent="0.2">
      <c r="A223" s="189"/>
      <c r="B223" s="190"/>
      <c r="C223" s="190"/>
      <c r="D223" s="190"/>
      <c r="E223" s="190"/>
      <c r="F223" s="190"/>
      <c r="G223" s="190"/>
      <c r="H223" s="190"/>
      <c r="I223" s="190"/>
      <c r="J223" s="189"/>
      <c r="K223" s="189"/>
      <c r="L223" s="189"/>
      <c r="M223" s="189"/>
      <c r="N223" s="189"/>
      <c r="O223" s="189"/>
      <c r="P223" s="189"/>
      <c r="Q223" s="189"/>
    </row>
    <row r="224" spans="1:17" x14ac:dyDescent="0.2">
      <c r="A224" s="189"/>
      <c r="B224" s="189"/>
      <c r="C224" s="189"/>
      <c r="D224" s="189"/>
      <c r="E224" s="189"/>
      <c r="F224" s="189"/>
      <c r="G224" s="189"/>
      <c r="H224" s="189"/>
      <c r="I224" s="189"/>
      <c r="J224" s="189"/>
      <c r="K224" s="189"/>
      <c r="L224" s="189"/>
      <c r="M224" s="189"/>
      <c r="N224" s="189"/>
      <c r="O224" s="189"/>
      <c r="P224" s="189"/>
      <c r="Q224" s="189"/>
    </row>
    <row r="225" spans="1:17" x14ac:dyDescent="0.2">
      <c r="A225" s="189"/>
      <c r="B225" s="189"/>
      <c r="C225" s="189"/>
      <c r="D225" s="189"/>
      <c r="E225" s="189"/>
      <c r="F225" s="189"/>
      <c r="G225" s="189"/>
      <c r="H225" s="189"/>
      <c r="I225" s="189"/>
      <c r="J225" s="189"/>
      <c r="K225" s="189"/>
      <c r="L225" s="189"/>
      <c r="M225" s="189"/>
      <c r="N225" s="189"/>
      <c r="O225" s="189"/>
      <c r="P225" s="189"/>
      <c r="Q225" s="189"/>
    </row>
    <row r="226" spans="1:17" x14ac:dyDescent="0.2">
      <c r="A226" s="189"/>
      <c r="B226" s="189"/>
      <c r="C226" s="189"/>
      <c r="D226" s="189"/>
      <c r="E226" s="189"/>
      <c r="F226" s="189"/>
      <c r="G226" s="189"/>
      <c r="H226" s="189"/>
      <c r="I226" s="189"/>
      <c r="J226" s="189"/>
      <c r="K226" s="189"/>
      <c r="L226" s="189"/>
      <c r="M226" s="189"/>
      <c r="N226" s="189"/>
      <c r="O226" s="189"/>
      <c r="P226" s="189"/>
      <c r="Q226" s="189"/>
    </row>
    <row r="227" spans="1:17" x14ac:dyDescent="0.2">
      <c r="A227" s="189"/>
      <c r="B227" s="189"/>
      <c r="C227" s="189"/>
      <c r="D227" s="189"/>
      <c r="E227" s="189"/>
      <c r="F227" s="189"/>
      <c r="G227" s="189"/>
      <c r="H227" s="189"/>
      <c r="I227" s="189"/>
      <c r="J227" s="189"/>
      <c r="K227" s="189"/>
      <c r="L227" s="189"/>
      <c r="M227" s="189"/>
      <c r="N227" s="189"/>
      <c r="O227" s="189"/>
      <c r="P227" s="189"/>
      <c r="Q227" s="189"/>
    </row>
    <row r="228" spans="1:17" x14ac:dyDescent="0.2">
      <c r="A228" s="189"/>
      <c r="B228" s="189"/>
      <c r="C228" s="189"/>
      <c r="D228" s="189"/>
      <c r="E228" s="189"/>
      <c r="F228" s="189"/>
      <c r="G228" s="189"/>
      <c r="H228" s="189"/>
      <c r="I228" s="189"/>
      <c r="J228" s="189"/>
      <c r="K228" s="189"/>
      <c r="L228" s="189"/>
      <c r="M228" s="189"/>
      <c r="N228" s="189"/>
      <c r="O228" s="189"/>
      <c r="P228" s="189"/>
      <c r="Q228" s="189"/>
    </row>
    <row r="229" spans="1:17" x14ac:dyDescent="0.2">
      <c r="A229" s="189"/>
      <c r="B229" s="189"/>
      <c r="C229" s="189"/>
      <c r="D229" s="189"/>
      <c r="E229" s="189"/>
      <c r="F229" s="189"/>
      <c r="G229" s="189"/>
      <c r="H229" s="189"/>
      <c r="I229" s="189"/>
      <c r="J229" s="189"/>
      <c r="K229" s="189"/>
      <c r="L229" s="189"/>
      <c r="M229" s="189"/>
      <c r="N229" s="189"/>
      <c r="O229" s="189"/>
      <c r="P229" s="189"/>
      <c r="Q229" s="189"/>
    </row>
    <row r="230" spans="1:17" x14ac:dyDescent="0.2">
      <c r="A230" s="189"/>
      <c r="B230" s="189"/>
      <c r="C230" s="189"/>
      <c r="D230" s="189"/>
      <c r="E230" s="189"/>
      <c r="F230" s="189"/>
      <c r="G230" s="189"/>
      <c r="H230" s="189"/>
      <c r="I230" s="189"/>
      <c r="J230" s="189"/>
      <c r="K230" s="189"/>
      <c r="L230" s="189"/>
      <c r="M230" s="189"/>
      <c r="N230" s="189"/>
      <c r="O230" s="189"/>
      <c r="P230" s="189"/>
      <c r="Q230" s="189"/>
    </row>
    <row r="231" spans="1:17" x14ac:dyDescent="0.2">
      <c r="A231" s="189"/>
      <c r="B231" s="189"/>
      <c r="C231" s="189"/>
      <c r="D231" s="189"/>
      <c r="E231" s="189"/>
      <c r="F231" s="189"/>
      <c r="G231" s="189"/>
      <c r="H231" s="189"/>
      <c r="I231" s="189"/>
      <c r="J231" s="189"/>
      <c r="K231" s="189"/>
      <c r="L231" s="189"/>
      <c r="M231" s="189"/>
      <c r="N231" s="189"/>
      <c r="O231" s="189"/>
      <c r="P231" s="189"/>
      <c r="Q231" s="189"/>
    </row>
    <row r="232" spans="1:17" x14ac:dyDescent="0.2">
      <c r="A232" s="189"/>
      <c r="B232" s="189"/>
      <c r="C232" s="189"/>
      <c r="D232" s="189"/>
      <c r="E232" s="189"/>
      <c r="F232" s="189"/>
      <c r="G232" s="189"/>
      <c r="H232" s="189"/>
      <c r="I232" s="189"/>
      <c r="J232" s="189"/>
      <c r="K232" s="189"/>
      <c r="L232" s="189"/>
      <c r="M232" s="189"/>
      <c r="N232" s="189"/>
      <c r="O232" s="189"/>
      <c r="P232" s="189"/>
      <c r="Q232" s="189"/>
    </row>
    <row r="233" spans="1:17" x14ac:dyDescent="0.2">
      <c r="A233" s="189"/>
      <c r="B233" s="189"/>
      <c r="C233" s="189"/>
      <c r="D233" s="189"/>
      <c r="E233" s="189"/>
      <c r="F233" s="189"/>
      <c r="G233" s="189"/>
      <c r="H233" s="189"/>
      <c r="I233" s="189"/>
      <c r="J233" s="189"/>
      <c r="K233" s="189"/>
      <c r="L233" s="189"/>
      <c r="M233" s="189"/>
      <c r="N233" s="189"/>
      <c r="O233" s="189"/>
      <c r="P233" s="189"/>
      <c r="Q233" s="189"/>
    </row>
    <row r="234" spans="1:17" x14ac:dyDescent="0.2">
      <c r="A234" s="189"/>
      <c r="B234" s="189"/>
      <c r="C234" s="189"/>
      <c r="D234" s="189"/>
      <c r="E234" s="189"/>
      <c r="F234" s="189"/>
      <c r="G234" s="189"/>
      <c r="H234" s="189"/>
      <c r="I234" s="189"/>
      <c r="J234" s="189"/>
      <c r="K234" s="189"/>
      <c r="L234" s="189"/>
      <c r="M234" s="189"/>
      <c r="N234" s="189"/>
      <c r="O234" s="189"/>
      <c r="P234" s="189"/>
      <c r="Q234" s="189"/>
    </row>
    <row r="235" spans="1:17" x14ac:dyDescent="0.2">
      <c r="A235" s="189"/>
      <c r="B235" s="189"/>
      <c r="C235" s="189"/>
      <c r="D235" s="189"/>
      <c r="E235" s="189"/>
      <c r="F235" s="189"/>
      <c r="G235" s="189"/>
      <c r="H235" s="189"/>
      <c r="I235" s="189"/>
      <c r="J235" s="189"/>
      <c r="K235" s="189"/>
      <c r="L235" s="189"/>
      <c r="M235" s="189"/>
      <c r="N235" s="189"/>
      <c r="O235" s="189"/>
      <c r="P235" s="189"/>
      <c r="Q235" s="189"/>
    </row>
    <row r="236" spans="1:17" x14ac:dyDescent="0.2">
      <c r="A236" s="189"/>
      <c r="B236" s="189"/>
      <c r="C236" s="189"/>
      <c r="D236" s="189"/>
      <c r="E236" s="189"/>
      <c r="F236" s="189"/>
      <c r="G236" s="189"/>
      <c r="H236" s="189"/>
      <c r="I236" s="189"/>
      <c r="J236" s="189"/>
      <c r="K236" s="189"/>
      <c r="L236" s="189"/>
      <c r="M236" s="189"/>
      <c r="N236" s="189"/>
      <c r="O236" s="189"/>
      <c r="P236" s="189"/>
      <c r="Q236" s="189"/>
    </row>
    <row r="237" spans="1:17" x14ac:dyDescent="0.2">
      <c r="A237" s="189"/>
      <c r="B237" s="189"/>
      <c r="C237" s="189"/>
      <c r="D237" s="189"/>
      <c r="E237" s="189"/>
      <c r="F237" s="189"/>
      <c r="G237" s="189"/>
      <c r="H237" s="189"/>
      <c r="I237" s="189"/>
      <c r="J237" s="189"/>
      <c r="K237" s="189"/>
      <c r="L237" s="189"/>
      <c r="M237" s="189"/>
      <c r="N237" s="189"/>
      <c r="O237" s="189"/>
      <c r="P237" s="189"/>
      <c r="Q237" s="189"/>
    </row>
    <row r="238" spans="1:17" x14ac:dyDescent="0.2">
      <c r="A238" s="189"/>
      <c r="B238" s="189"/>
      <c r="C238" s="189"/>
      <c r="D238" s="189"/>
      <c r="E238" s="189"/>
      <c r="F238" s="189"/>
      <c r="G238" s="189"/>
      <c r="H238" s="189"/>
      <c r="I238" s="189"/>
      <c r="J238" s="189"/>
      <c r="K238" s="189"/>
      <c r="L238" s="189"/>
      <c r="M238" s="189"/>
      <c r="N238" s="189"/>
      <c r="O238" s="189"/>
      <c r="P238" s="189"/>
      <c r="Q238" s="189"/>
    </row>
    <row r="239" spans="1:17" x14ac:dyDescent="0.2">
      <c r="A239" s="189"/>
      <c r="B239" s="189"/>
      <c r="C239" s="189"/>
      <c r="D239" s="189"/>
      <c r="E239" s="189"/>
      <c r="F239" s="189"/>
      <c r="G239" s="189"/>
      <c r="H239" s="189"/>
      <c r="I239" s="189"/>
      <c r="J239" s="189"/>
      <c r="K239" s="189"/>
      <c r="L239" s="189"/>
      <c r="M239" s="189"/>
      <c r="N239" s="189"/>
      <c r="O239" s="189"/>
      <c r="P239" s="189"/>
      <c r="Q239" s="189"/>
    </row>
    <row r="240" spans="1:17" x14ac:dyDescent="0.2">
      <c r="A240" s="189"/>
      <c r="B240" s="189"/>
      <c r="C240" s="189"/>
      <c r="D240" s="189"/>
      <c r="E240" s="189"/>
      <c r="F240" s="189"/>
      <c r="G240" s="189"/>
      <c r="H240" s="189"/>
      <c r="I240" s="189"/>
      <c r="J240" s="189"/>
      <c r="K240" s="189"/>
      <c r="L240" s="189"/>
      <c r="M240" s="189"/>
      <c r="N240" s="189"/>
      <c r="O240" s="189"/>
      <c r="P240" s="189"/>
      <c r="Q240" s="189"/>
    </row>
    <row r="241" spans="1:17" x14ac:dyDescent="0.2">
      <c r="A241" s="189"/>
      <c r="B241" s="189"/>
      <c r="C241" s="189"/>
      <c r="D241" s="189"/>
      <c r="E241" s="189"/>
      <c r="F241" s="189"/>
      <c r="G241" s="189"/>
      <c r="H241" s="189"/>
      <c r="I241" s="189"/>
      <c r="J241" s="189"/>
      <c r="K241" s="189"/>
      <c r="L241" s="189"/>
      <c r="M241" s="189"/>
      <c r="N241" s="189"/>
      <c r="O241" s="189"/>
      <c r="P241" s="189"/>
      <c r="Q241" s="189"/>
    </row>
    <row r="242" spans="1:17" x14ac:dyDescent="0.2">
      <c r="A242" s="189"/>
      <c r="B242" s="189"/>
      <c r="C242" s="189"/>
      <c r="D242" s="189"/>
      <c r="E242" s="189"/>
      <c r="F242" s="189"/>
      <c r="G242" s="189"/>
      <c r="H242" s="189"/>
      <c r="I242" s="189"/>
      <c r="J242" s="189"/>
      <c r="K242" s="189"/>
      <c r="L242" s="189"/>
      <c r="M242" s="189"/>
      <c r="N242" s="189"/>
      <c r="O242" s="189"/>
      <c r="P242" s="189"/>
      <c r="Q242" s="189"/>
    </row>
    <row r="243" spans="1:17" x14ac:dyDescent="0.2">
      <c r="A243" s="189"/>
      <c r="B243" s="189"/>
      <c r="C243" s="189"/>
      <c r="D243" s="189"/>
      <c r="E243" s="189"/>
      <c r="F243" s="189"/>
      <c r="G243" s="189"/>
      <c r="H243" s="189"/>
      <c r="I243" s="189"/>
      <c r="J243" s="189"/>
      <c r="K243" s="189"/>
      <c r="L243" s="189"/>
      <c r="M243" s="189"/>
      <c r="N243" s="189"/>
      <c r="O243" s="189"/>
      <c r="P243" s="189"/>
      <c r="Q243" s="189"/>
    </row>
    <row r="244" spans="1:17" x14ac:dyDescent="0.2">
      <c r="A244" s="189"/>
      <c r="B244" s="189"/>
      <c r="C244" s="189"/>
      <c r="D244" s="189"/>
      <c r="E244" s="189"/>
      <c r="F244" s="189"/>
      <c r="G244" s="189"/>
      <c r="H244" s="189"/>
      <c r="I244" s="189"/>
      <c r="J244" s="189"/>
      <c r="K244" s="189"/>
      <c r="L244" s="189"/>
      <c r="M244" s="189"/>
      <c r="N244" s="189"/>
      <c r="O244" s="189"/>
      <c r="P244" s="189"/>
      <c r="Q244" s="189"/>
    </row>
    <row r="245" spans="1:17" x14ac:dyDescent="0.2">
      <c r="A245" s="189"/>
      <c r="B245" s="189"/>
      <c r="C245" s="189"/>
      <c r="D245" s="189"/>
      <c r="E245" s="189"/>
      <c r="F245" s="189"/>
      <c r="G245" s="189"/>
      <c r="H245" s="189"/>
      <c r="I245" s="189"/>
      <c r="J245" s="189"/>
      <c r="K245" s="189"/>
      <c r="L245" s="189"/>
      <c r="M245" s="189"/>
      <c r="N245" s="189"/>
      <c r="O245" s="189"/>
      <c r="P245" s="189"/>
      <c r="Q245" s="189"/>
    </row>
    <row r="246" spans="1:17" x14ac:dyDescent="0.2">
      <c r="A246" s="189"/>
      <c r="B246" s="189"/>
      <c r="C246" s="189"/>
      <c r="D246" s="189"/>
      <c r="E246" s="189"/>
      <c r="F246" s="189"/>
      <c r="G246" s="189"/>
      <c r="H246" s="189"/>
      <c r="I246" s="189"/>
      <c r="J246" s="189"/>
      <c r="K246" s="189"/>
      <c r="L246" s="189"/>
      <c r="M246" s="189"/>
      <c r="N246" s="189"/>
      <c r="O246" s="189"/>
      <c r="P246" s="189"/>
      <c r="Q246" s="189"/>
    </row>
    <row r="247" spans="1:17" x14ac:dyDescent="0.2">
      <c r="A247" s="189"/>
      <c r="B247" s="189"/>
      <c r="C247" s="189"/>
      <c r="D247" s="189"/>
      <c r="E247" s="189"/>
      <c r="F247" s="189"/>
      <c r="G247" s="189"/>
      <c r="H247" s="189"/>
      <c r="I247" s="189"/>
      <c r="J247" s="189"/>
      <c r="K247" s="189"/>
      <c r="L247" s="189"/>
      <c r="M247" s="189"/>
      <c r="N247" s="189"/>
      <c r="O247" s="189"/>
      <c r="P247" s="189"/>
      <c r="Q247" s="189"/>
    </row>
    <row r="248" spans="1:17" x14ac:dyDescent="0.2">
      <c r="A248" s="189"/>
      <c r="B248" s="189"/>
      <c r="C248" s="189"/>
      <c r="D248" s="189"/>
      <c r="E248" s="189"/>
      <c r="F248" s="189"/>
      <c r="G248" s="189"/>
      <c r="H248" s="189"/>
      <c r="I248" s="189"/>
      <c r="J248" s="189"/>
      <c r="K248" s="189"/>
      <c r="L248" s="189"/>
      <c r="M248" s="189"/>
      <c r="N248" s="189"/>
      <c r="O248" s="189"/>
      <c r="P248" s="189"/>
      <c r="Q248" s="189"/>
    </row>
    <row r="249" spans="1:17" x14ac:dyDescent="0.2">
      <c r="A249" s="189"/>
      <c r="B249" s="189"/>
      <c r="C249" s="189"/>
      <c r="D249" s="189"/>
      <c r="E249" s="189"/>
      <c r="F249" s="189"/>
      <c r="G249" s="189"/>
      <c r="H249" s="189"/>
      <c r="I249" s="189"/>
      <c r="J249" s="189"/>
      <c r="K249" s="189"/>
      <c r="L249" s="189"/>
      <c r="M249" s="189"/>
      <c r="N249" s="189"/>
      <c r="O249" s="189"/>
      <c r="P249" s="189"/>
      <c r="Q249" s="189"/>
    </row>
    <row r="250" spans="1:17" x14ac:dyDescent="0.2">
      <c r="A250" s="189"/>
      <c r="B250" s="189"/>
      <c r="C250" s="189"/>
      <c r="D250" s="189"/>
      <c r="E250" s="189"/>
      <c r="F250" s="189"/>
      <c r="G250" s="189"/>
      <c r="H250" s="189"/>
      <c r="I250" s="189"/>
      <c r="J250" s="189"/>
      <c r="K250" s="189"/>
      <c r="L250" s="189"/>
      <c r="M250" s="189"/>
      <c r="N250" s="189"/>
      <c r="O250" s="189"/>
      <c r="P250" s="189"/>
      <c r="Q250" s="189"/>
    </row>
    <row r="251" spans="1:17" x14ac:dyDescent="0.2">
      <c r="A251" s="189"/>
      <c r="B251" s="189"/>
      <c r="C251" s="189"/>
      <c r="D251" s="189"/>
      <c r="E251" s="189"/>
      <c r="F251" s="189"/>
      <c r="G251" s="189"/>
      <c r="H251" s="189"/>
      <c r="I251" s="189"/>
      <c r="J251" s="189"/>
      <c r="K251" s="189"/>
      <c r="L251" s="189"/>
      <c r="M251" s="189"/>
      <c r="N251" s="189"/>
      <c r="O251" s="189"/>
      <c r="P251" s="189"/>
      <c r="Q251" s="189"/>
    </row>
    <row r="252" spans="1:17" x14ac:dyDescent="0.2">
      <c r="A252" s="189"/>
      <c r="B252" s="189"/>
      <c r="C252" s="189"/>
      <c r="D252" s="189"/>
      <c r="E252" s="189"/>
      <c r="F252" s="189"/>
      <c r="G252" s="189"/>
      <c r="H252" s="189"/>
      <c r="I252" s="189"/>
      <c r="J252" s="189"/>
      <c r="K252" s="189"/>
      <c r="L252" s="189"/>
      <c r="M252" s="189"/>
      <c r="N252" s="189"/>
      <c r="O252" s="189"/>
      <c r="P252" s="189"/>
      <c r="Q252" s="189"/>
    </row>
    <row r="253" spans="1:17" x14ac:dyDescent="0.2">
      <c r="A253" s="189"/>
      <c r="B253" s="189"/>
      <c r="C253" s="189"/>
      <c r="D253" s="189"/>
      <c r="E253" s="189"/>
      <c r="F253" s="189"/>
      <c r="G253" s="189"/>
      <c r="H253" s="189"/>
      <c r="I253" s="189"/>
      <c r="J253" s="189"/>
      <c r="K253" s="189"/>
      <c r="L253" s="189"/>
      <c r="M253" s="189"/>
      <c r="N253" s="189"/>
      <c r="O253" s="189"/>
      <c r="P253" s="189"/>
      <c r="Q253" s="189"/>
    </row>
    <row r="254" spans="1:17" x14ac:dyDescent="0.2">
      <c r="I254" s="189"/>
      <c r="J254" s="189"/>
      <c r="K254" s="189"/>
      <c r="L254" s="189"/>
      <c r="M254" s="189"/>
      <c r="N254" s="189"/>
      <c r="O254" s="189"/>
      <c r="P254" s="189"/>
      <c r="Q254" s="189"/>
    </row>
    <row r="255" spans="1:17" x14ac:dyDescent="0.2">
      <c r="I255" s="189"/>
      <c r="J255" s="189"/>
      <c r="K255" s="189"/>
      <c r="L255" s="189"/>
      <c r="M255" s="189"/>
      <c r="N255" s="189"/>
      <c r="O255" s="189"/>
      <c r="P255" s="189"/>
      <c r="Q255" s="189"/>
    </row>
  </sheetData>
  <sheetProtection sheet="1" objects="1" scenarios="1" formatCells="0" selectLockedCells="1"/>
  <mergeCells count="2">
    <mergeCell ref="B207:B215"/>
    <mergeCell ref="B217:B220"/>
  </mergeCells>
  <phoneticPr fontId="3" type="noConversion"/>
  <pageMargins left="0.75" right="0.75" top="1" bottom="1" header="0.5" footer="0.5"/>
  <pageSetup orientation="portrait" horizontalDpi="4294967295"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5"/>
  <sheetViews>
    <sheetView workbookViewId="0">
      <selection activeCell="N2" sqref="N2"/>
    </sheetView>
  </sheetViews>
  <sheetFormatPr defaultRowHeight="12.75" x14ac:dyDescent="0.2"/>
  <cols>
    <col min="7" max="7" width="8.28515625" customWidth="1"/>
    <col min="8" max="8" width="9.28515625" customWidth="1"/>
    <col min="11" max="11" width="9" customWidth="1"/>
  </cols>
  <sheetData>
    <row r="1" spans="1:19" ht="15.75" x14ac:dyDescent="0.25">
      <c r="A1" s="1" t="s">
        <v>1</v>
      </c>
      <c r="K1" s="189"/>
      <c r="L1" s="189"/>
      <c r="M1" s="189"/>
      <c r="N1" s="189"/>
      <c r="O1" s="189"/>
      <c r="P1" s="189"/>
      <c r="Q1" s="189"/>
      <c r="R1" s="189"/>
      <c r="S1" s="189"/>
    </row>
    <row r="2" spans="1:19" x14ac:dyDescent="0.2">
      <c r="B2" s="2"/>
      <c r="K2" s="189"/>
      <c r="L2" s="189"/>
      <c r="M2" s="189"/>
      <c r="N2" s="189"/>
      <c r="O2" s="189"/>
      <c r="P2" s="189"/>
      <c r="Q2" s="189"/>
      <c r="R2" s="189"/>
      <c r="S2" s="189"/>
    </row>
    <row r="3" spans="1:19" ht="15.75" x14ac:dyDescent="0.25">
      <c r="B3" s="1" t="s">
        <v>120</v>
      </c>
      <c r="K3" s="189"/>
      <c r="L3" s="189"/>
      <c r="M3" s="189"/>
      <c r="N3" s="189"/>
      <c r="O3" s="189"/>
      <c r="P3" s="189"/>
      <c r="Q3" s="189"/>
      <c r="R3" s="189"/>
      <c r="S3" s="189"/>
    </row>
    <row r="4" spans="1:19" ht="13.5" thickBot="1" x14ac:dyDescent="0.25">
      <c r="K4" s="189"/>
      <c r="L4" s="189"/>
      <c r="M4" s="189"/>
      <c r="N4" s="189"/>
      <c r="O4" s="189"/>
      <c r="P4" s="189"/>
      <c r="Q4" s="189"/>
      <c r="R4" s="189"/>
      <c r="S4" s="189"/>
    </row>
    <row r="5" spans="1:19" ht="25.5" customHeight="1" thickBot="1" x14ac:dyDescent="0.25">
      <c r="H5" s="85" t="s">
        <v>124</v>
      </c>
      <c r="I5" s="85" t="s">
        <v>121</v>
      </c>
      <c r="K5" s="189"/>
      <c r="L5" s="189"/>
      <c r="M5" s="189"/>
      <c r="N5" s="189"/>
      <c r="O5" s="189"/>
      <c r="P5" s="189"/>
      <c r="Q5" s="189"/>
      <c r="R5" s="189"/>
      <c r="S5" s="189"/>
    </row>
    <row r="6" spans="1:19" x14ac:dyDescent="0.2">
      <c r="H6" s="83">
        <v>2</v>
      </c>
      <c r="I6" s="83">
        <v>10</v>
      </c>
      <c r="K6" s="189"/>
      <c r="L6" s="189"/>
      <c r="M6" s="189"/>
      <c r="N6" s="189"/>
      <c r="O6" s="189"/>
      <c r="P6" s="189"/>
      <c r="Q6" s="189"/>
      <c r="R6" s="189"/>
      <c r="S6" s="189"/>
    </row>
    <row r="7" spans="1:19" x14ac:dyDescent="0.2">
      <c r="H7" s="83">
        <v>2</v>
      </c>
      <c r="I7" s="83">
        <v>14</v>
      </c>
      <c r="K7" s="189"/>
      <c r="L7" s="189"/>
      <c r="M7" s="189"/>
      <c r="N7" s="189"/>
      <c r="O7" s="189"/>
      <c r="P7" s="189"/>
      <c r="Q7" s="189"/>
      <c r="R7" s="189"/>
      <c r="S7" s="189"/>
    </row>
    <row r="8" spans="1:19" x14ac:dyDescent="0.2">
      <c r="H8" s="83">
        <v>2</v>
      </c>
      <c r="I8" s="83">
        <v>12</v>
      </c>
      <c r="K8" s="189"/>
      <c r="L8" s="189"/>
      <c r="M8" s="189"/>
      <c r="N8" s="189"/>
      <c r="O8" s="189"/>
      <c r="P8" s="189"/>
      <c r="Q8" s="189"/>
      <c r="R8" s="189"/>
      <c r="S8" s="189"/>
    </row>
    <row r="9" spans="1:19" x14ac:dyDescent="0.2">
      <c r="H9" s="83">
        <v>4</v>
      </c>
      <c r="I9" s="83">
        <v>11</v>
      </c>
      <c r="K9" s="189"/>
      <c r="L9" s="189"/>
      <c r="M9" s="189"/>
      <c r="N9" s="189"/>
      <c r="O9" s="189"/>
      <c r="P9" s="189"/>
      <c r="Q9" s="189"/>
      <c r="R9" s="189"/>
      <c r="S9" s="189"/>
    </row>
    <row r="10" spans="1:19" x14ac:dyDescent="0.2">
      <c r="H10" s="83">
        <v>4</v>
      </c>
      <c r="I10" s="83">
        <v>15</v>
      </c>
      <c r="K10" s="189"/>
      <c r="L10" s="189"/>
      <c r="M10" s="189"/>
      <c r="N10" s="189"/>
      <c r="O10" s="189"/>
      <c r="P10" s="189"/>
      <c r="Q10" s="189"/>
      <c r="R10" s="189"/>
      <c r="S10" s="189"/>
    </row>
    <row r="11" spans="1:19" x14ac:dyDescent="0.2">
      <c r="H11" s="83">
        <v>8</v>
      </c>
      <c r="I11" s="83">
        <v>14</v>
      </c>
      <c r="K11" s="189"/>
      <c r="L11" s="189"/>
      <c r="M11" s="189"/>
      <c r="N11" s="189"/>
      <c r="O11" s="189"/>
      <c r="P11" s="189"/>
      <c r="Q11" s="189"/>
      <c r="R11" s="189"/>
      <c r="S11" s="189"/>
    </row>
    <row r="12" spans="1:19" x14ac:dyDescent="0.2">
      <c r="H12" s="83">
        <v>8</v>
      </c>
      <c r="I12" s="83">
        <v>16</v>
      </c>
      <c r="K12" s="189"/>
      <c r="L12" s="189"/>
      <c r="M12" s="189"/>
      <c r="N12" s="189"/>
      <c r="O12" s="189"/>
      <c r="P12" s="189"/>
      <c r="Q12" s="189"/>
      <c r="R12" s="189"/>
      <c r="S12" s="189"/>
    </row>
    <row r="13" spans="1:19" x14ac:dyDescent="0.2">
      <c r="H13" s="83">
        <v>10</v>
      </c>
      <c r="I13" s="83">
        <v>14</v>
      </c>
      <c r="K13" s="189"/>
      <c r="L13" s="189"/>
      <c r="M13" s="189"/>
      <c r="N13" s="189"/>
      <c r="O13" s="189"/>
      <c r="P13" s="189"/>
      <c r="Q13" s="189"/>
      <c r="R13" s="189"/>
      <c r="S13" s="189"/>
    </row>
    <row r="14" spans="1:19" x14ac:dyDescent="0.2">
      <c r="H14" s="83">
        <v>10</v>
      </c>
      <c r="I14" s="83">
        <v>18</v>
      </c>
      <c r="K14" s="189"/>
      <c r="L14" s="189"/>
      <c r="M14" s="189"/>
      <c r="N14" s="189"/>
      <c r="O14" s="189"/>
      <c r="P14" s="189"/>
      <c r="Q14" s="189"/>
      <c r="R14" s="189"/>
      <c r="S14" s="189"/>
    </row>
    <row r="15" spans="1:19" x14ac:dyDescent="0.2">
      <c r="H15" s="83">
        <v>16</v>
      </c>
      <c r="I15" s="83">
        <v>18</v>
      </c>
      <c r="K15" s="189"/>
      <c r="L15" s="189"/>
      <c r="M15" s="189"/>
      <c r="N15" s="189"/>
      <c r="O15" s="189"/>
      <c r="P15" s="189"/>
      <c r="Q15" s="189"/>
      <c r="R15" s="189"/>
      <c r="S15" s="189"/>
    </row>
    <row r="16" spans="1:19" x14ac:dyDescent="0.2">
      <c r="H16" s="83">
        <v>16</v>
      </c>
      <c r="I16" s="83">
        <v>20</v>
      </c>
      <c r="K16" s="189"/>
      <c r="L16" s="189"/>
      <c r="M16" s="189"/>
      <c r="N16" s="189"/>
      <c r="O16" s="189"/>
      <c r="P16" s="189"/>
      <c r="Q16" s="189"/>
      <c r="R16" s="189"/>
      <c r="S16" s="189"/>
    </row>
    <row r="17" spans="8:19" x14ac:dyDescent="0.2">
      <c r="H17" s="83">
        <v>20</v>
      </c>
      <c r="I17" s="83">
        <v>20</v>
      </c>
      <c r="K17" s="189"/>
      <c r="L17" s="189"/>
      <c r="M17" s="189"/>
      <c r="N17" s="189"/>
      <c r="O17" s="189"/>
      <c r="P17" s="189"/>
      <c r="Q17" s="189"/>
      <c r="R17" s="189"/>
      <c r="S17" s="189"/>
    </row>
    <row r="18" spans="8:19" x14ac:dyDescent="0.2">
      <c r="H18" s="83">
        <v>20</v>
      </c>
      <c r="I18" s="83">
        <v>22</v>
      </c>
      <c r="K18" s="189"/>
      <c r="L18" s="189"/>
      <c r="M18" s="189"/>
      <c r="N18" s="189"/>
      <c r="O18" s="189"/>
      <c r="P18" s="189"/>
      <c r="Q18" s="189"/>
      <c r="R18" s="189"/>
      <c r="S18" s="189"/>
    </row>
    <row r="19" spans="8:19" x14ac:dyDescent="0.2">
      <c r="H19" s="83">
        <v>20</v>
      </c>
      <c r="I19" s="83">
        <v>21</v>
      </c>
      <c r="K19" s="189"/>
      <c r="L19" s="189"/>
      <c r="M19" s="189"/>
      <c r="N19" s="189"/>
      <c r="O19" s="189"/>
      <c r="P19" s="189"/>
      <c r="Q19" s="189"/>
      <c r="R19" s="189"/>
      <c r="S19" s="189"/>
    </row>
    <row r="20" spans="8:19" x14ac:dyDescent="0.2">
      <c r="H20" s="83">
        <v>24</v>
      </c>
      <c r="I20" s="83">
        <v>23</v>
      </c>
      <c r="K20" s="189"/>
      <c r="L20" s="189"/>
      <c r="M20" s="189"/>
      <c r="N20" s="189"/>
      <c r="O20" s="189"/>
      <c r="P20" s="189"/>
      <c r="Q20" s="189"/>
      <c r="R20" s="189"/>
      <c r="S20" s="189"/>
    </row>
    <row r="21" spans="8:19" x14ac:dyDescent="0.2">
      <c r="H21" s="83">
        <v>24</v>
      </c>
      <c r="I21" s="83">
        <v>24</v>
      </c>
      <c r="K21" s="189"/>
      <c r="L21" s="189"/>
      <c r="M21" s="189"/>
      <c r="N21" s="189"/>
      <c r="O21" s="189"/>
      <c r="P21" s="189"/>
      <c r="Q21" s="189"/>
      <c r="R21" s="189"/>
      <c r="S21" s="189"/>
    </row>
    <row r="22" spans="8:19" x14ac:dyDescent="0.2">
      <c r="H22" s="83">
        <v>24</v>
      </c>
      <c r="I22" s="83">
        <v>22</v>
      </c>
      <c r="K22" s="189"/>
      <c r="L22" s="189"/>
      <c r="M22" s="189"/>
      <c r="N22" s="189"/>
      <c r="O22" s="189"/>
      <c r="P22" s="189"/>
      <c r="Q22" s="189"/>
      <c r="R22" s="189"/>
      <c r="S22" s="189"/>
    </row>
    <row r="23" spans="8:19" x14ac:dyDescent="0.2">
      <c r="H23" s="83">
        <v>30</v>
      </c>
      <c r="I23" s="83">
        <v>27</v>
      </c>
      <c r="K23" s="189"/>
      <c r="L23" s="189"/>
      <c r="M23" s="189"/>
      <c r="N23" s="189"/>
      <c r="O23" s="189"/>
      <c r="P23" s="189"/>
      <c r="Q23" s="189"/>
      <c r="R23" s="189"/>
      <c r="S23" s="189"/>
    </row>
    <row r="24" spans="8:19" x14ac:dyDescent="0.2">
      <c r="H24" s="83">
        <v>30</v>
      </c>
      <c r="I24" s="83">
        <v>25</v>
      </c>
      <c r="K24" s="189"/>
      <c r="L24" s="189"/>
      <c r="M24" s="189"/>
      <c r="N24" s="189"/>
      <c r="O24" s="189"/>
      <c r="P24" s="189"/>
      <c r="Q24" s="189"/>
      <c r="R24" s="189"/>
      <c r="S24" s="189"/>
    </row>
    <row r="25" spans="8:19" ht="13.5" thickBot="1" x14ac:dyDescent="0.25">
      <c r="H25" s="84">
        <v>30</v>
      </c>
      <c r="I25" s="84">
        <v>26</v>
      </c>
      <c r="K25" s="189"/>
      <c r="L25" s="189"/>
      <c r="M25" s="189"/>
      <c r="N25" s="189"/>
      <c r="O25" s="189"/>
      <c r="P25" s="189"/>
      <c r="Q25" s="189"/>
      <c r="R25" s="189"/>
      <c r="S25" s="189"/>
    </row>
    <row r="26" spans="8:19" x14ac:dyDescent="0.2">
      <c r="K26" s="189"/>
      <c r="L26" s="189"/>
      <c r="M26" s="189"/>
      <c r="N26" s="189"/>
      <c r="O26" s="189"/>
      <c r="P26" s="189"/>
      <c r="Q26" s="189"/>
      <c r="R26" s="189"/>
      <c r="S26" s="189"/>
    </row>
    <row r="27" spans="8:19" x14ac:dyDescent="0.2">
      <c r="K27" s="189"/>
      <c r="L27" s="189"/>
      <c r="M27" s="189"/>
      <c r="N27" s="189"/>
      <c r="O27" s="189"/>
      <c r="P27" s="189"/>
      <c r="Q27" s="189"/>
      <c r="R27" s="189"/>
      <c r="S27" s="189"/>
    </row>
    <row r="28" spans="8:19" x14ac:dyDescent="0.2">
      <c r="K28" s="189"/>
      <c r="L28" s="189"/>
      <c r="M28" s="189"/>
      <c r="N28" s="189"/>
      <c r="O28" s="189"/>
      <c r="P28" s="189"/>
      <c r="Q28" s="189"/>
      <c r="R28" s="189"/>
      <c r="S28" s="189"/>
    </row>
    <row r="29" spans="8:19" x14ac:dyDescent="0.2">
      <c r="K29" s="189"/>
      <c r="L29" s="189"/>
      <c r="M29" s="189"/>
      <c r="N29" s="189"/>
      <c r="O29" s="189"/>
      <c r="P29" s="189"/>
      <c r="Q29" s="189"/>
      <c r="R29" s="189"/>
      <c r="S29" s="189"/>
    </row>
    <row r="30" spans="8:19" x14ac:dyDescent="0.2">
      <c r="K30" s="189"/>
      <c r="L30" s="189"/>
      <c r="M30" s="189"/>
      <c r="N30" s="189"/>
      <c r="O30" s="189"/>
      <c r="P30" s="189"/>
      <c r="Q30" s="189"/>
      <c r="R30" s="189"/>
      <c r="S30" s="189"/>
    </row>
    <row r="31" spans="8:19" x14ac:dyDescent="0.2">
      <c r="K31" s="189"/>
      <c r="L31" s="189"/>
      <c r="M31" s="189"/>
      <c r="N31" s="189"/>
      <c r="O31" s="189"/>
      <c r="P31" s="189"/>
      <c r="Q31" s="189"/>
      <c r="R31" s="189"/>
      <c r="S31" s="189"/>
    </row>
    <row r="32" spans="8:19" x14ac:dyDescent="0.2">
      <c r="K32" s="189"/>
      <c r="L32" s="189"/>
      <c r="M32" s="189"/>
      <c r="N32" s="189"/>
      <c r="O32" s="189"/>
      <c r="P32" s="189"/>
      <c r="Q32" s="189"/>
      <c r="R32" s="189"/>
      <c r="S32" s="189"/>
    </row>
    <row r="33" spans="11:19" x14ac:dyDescent="0.2">
      <c r="K33" s="189"/>
      <c r="L33" s="189"/>
      <c r="M33" s="189"/>
      <c r="N33" s="189"/>
      <c r="O33" s="189"/>
      <c r="P33" s="189"/>
      <c r="Q33" s="189"/>
      <c r="R33" s="189"/>
      <c r="S33" s="189"/>
    </row>
    <row r="34" spans="11:19" x14ac:dyDescent="0.2">
      <c r="K34" s="189"/>
      <c r="L34" s="189"/>
      <c r="M34" s="189"/>
      <c r="N34" s="189"/>
      <c r="O34" s="189"/>
      <c r="P34" s="189"/>
      <c r="Q34" s="189"/>
      <c r="R34" s="189"/>
      <c r="S34" s="189"/>
    </row>
    <row r="35" spans="11:19" x14ac:dyDescent="0.2">
      <c r="K35" s="189"/>
      <c r="L35" s="189"/>
      <c r="M35" s="189"/>
      <c r="N35" s="189"/>
      <c r="O35" s="189"/>
      <c r="P35" s="189"/>
      <c r="Q35" s="189"/>
      <c r="R35" s="189"/>
      <c r="S35" s="189"/>
    </row>
    <row r="36" spans="11:19" x14ac:dyDescent="0.2">
      <c r="K36" s="189"/>
      <c r="L36" s="189"/>
      <c r="M36" s="189"/>
      <c r="N36" s="189"/>
      <c r="O36" s="189"/>
      <c r="P36" s="189"/>
      <c r="Q36" s="189"/>
      <c r="R36" s="189"/>
      <c r="S36" s="189"/>
    </row>
    <row r="37" spans="11:19" x14ac:dyDescent="0.2">
      <c r="K37" s="189"/>
      <c r="L37" s="189"/>
      <c r="M37" s="189"/>
      <c r="N37" s="189"/>
      <c r="O37" s="189"/>
      <c r="P37" s="189"/>
      <c r="Q37" s="189"/>
      <c r="R37" s="189"/>
      <c r="S37" s="189"/>
    </row>
    <row r="38" spans="11:19" x14ac:dyDescent="0.2">
      <c r="K38" s="189"/>
      <c r="L38" s="189"/>
      <c r="M38" s="189"/>
      <c r="N38" s="189"/>
      <c r="O38" s="189"/>
      <c r="P38" s="189"/>
      <c r="Q38" s="189"/>
      <c r="R38" s="189"/>
      <c r="S38" s="189"/>
    </row>
    <row r="39" spans="11:19" x14ac:dyDescent="0.2">
      <c r="K39" s="189"/>
      <c r="L39" s="189"/>
      <c r="M39" s="189"/>
      <c r="N39" s="189"/>
      <c r="O39" s="189"/>
      <c r="P39" s="189"/>
      <c r="Q39" s="189"/>
      <c r="R39" s="189"/>
      <c r="S39" s="189"/>
    </row>
    <row r="40" spans="11:19" x14ac:dyDescent="0.2">
      <c r="K40" s="189"/>
      <c r="L40" s="189"/>
      <c r="M40" s="189"/>
      <c r="N40" s="189"/>
      <c r="O40" s="189"/>
      <c r="P40" s="189"/>
      <c r="Q40" s="189"/>
      <c r="R40" s="189"/>
      <c r="S40" s="189"/>
    </row>
    <row r="41" spans="11:19" x14ac:dyDescent="0.2">
      <c r="K41" s="189"/>
      <c r="L41" s="189"/>
      <c r="M41" s="189"/>
      <c r="N41" s="189"/>
      <c r="O41" s="189"/>
      <c r="P41" s="189"/>
      <c r="Q41" s="189"/>
      <c r="R41" s="189"/>
      <c r="S41" s="189"/>
    </row>
    <row r="42" spans="11:19" x14ac:dyDescent="0.2">
      <c r="K42" s="189"/>
      <c r="L42" s="189"/>
      <c r="M42" s="189"/>
      <c r="N42" s="189"/>
      <c r="O42" s="189"/>
      <c r="P42" s="189"/>
      <c r="Q42" s="189"/>
      <c r="R42" s="189"/>
      <c r="S42" s="189"/>
    </row>
    <row r="43" spans="11:19" x14ac:dyDescent="0.2">
      <c r="K43" s="189"/>
      <c r="L43" s="189"/>
      <c r="M43" s="189"/>
      <c r="N43" s="189"/>
      <c r="O43" s="189"/>
      <c r="P43" s="189"/>
      <c r="Q43" s="189"/>
      <c r="R43" s="189"/>
      <c r="S43" s="189"/>
    </row>
    <row r="44" spans="11:19" x14ac:dyDescent="0.2">
      <c r="K44" s="189"/>
      <c r="L44" s="189"/>
      <c r="M44" s="189"/>
      <c r="N44" s="189"/>
      <c r="O44" s="189"/>
      <c r="P44" s="189"/>
      <c r="Q44" s="189"/>
      <c r="R44" s="189"/>
      <c r="S44" s="189"/>
    </row>
    <row r="45" spans="11:19" x14ac:dyDescent="0.2">
      <c r="K45" s="189"/>
      <c r="L45" s="189"/>
      <c r="M45" s="189"/>
      <c r="N45" s="189"/>
      <c r="O45" s="189"/>
      <c r="P45" s="189"/>
      <c r="Q45" s="189"/>
      <c r="R45" s="189"/>
      <c r="S45" s="189"/>
    </row>
    <row r="46" spans="11:19" x14ac:dyDescent="0.2">
      <c r="K46" s="189"/>
      <c r="L46" s="189"/>
      <c r="M46" s="189"/>
      <c r="N46" s="189"/>
      <c r="O46" s="189"/>
      <c r="P46" s="189"/>
      <c r="Q46" s="189"/>
      <c r="R46" s="189"/>
      <c r="S46" s="189"/>
    </row>
    <row r="47" spans="11:19" x14ac:dyDescent="0.2">
      <c r="K47" s="189"/>
      <c r="L47" s="189"/>
      <c r="M47" s="189"/>
      <c r="N47" s="189"/>
      <c r="O47" s="189"/>
      <c r="P47" s="189"/>
      <c r="Q47" s="189"/>
      <c r="R47" s="189"/>
      <c r="S47" s="189"/>
    </row>
    <row r="48" spans="11:19" x14ac:dyDescent="0.2">
      <c r="K48" s="189"/>
      <c r="L48" s="189"/>
      <c r="M48" s="189"/>
      <c r="N48" s="189"/>
      <c r="O48" s="189"/>
      <c r="P48" s="189"/>
      <c r="Q48" s="189"/>
      <c r="R48" s="189"/>
      <c r="S48" s="189"/>
    </row>
    <row r="49" spans="11:19" x14ac:dyDescent="0.2">
      <c r="K49" s="189"/>
      <c r="L49" s="189"/>
      <c r="M49" s="189"/>
      <c r="N49" s="189"/>
      <c r="O49" s="189"/>
      <c r="P49" s="189"/>
      <c r="Q49" s="189"/>
      <c r="R49" s="189"/>
      <c r="S49" s="189"/>
    </row>
    <row r="50" spans="11:19" x14ac:dyDescent="0.2">
      <c r="K50" s="189"/>
      <c r="L50" s="189"/>
      <c r="M50" s="189"/>
      <c r="N50" s="189"/>
      <c r="O50" s="189"/>
      <c r="P50" s="189"/>
      <c r="Q50" s="189"/>
      <c r="R50" s="189"/>
      <c r="S50" s="189"/>
    </row>
    <row r="51" spans="11:19" x14ac:dyDescent="0.2">
      <c r="K51" s="189"/>
      <c r="L51" s="189"/>
      <c r="M51" s="189"/>
      <c r="N51" s="189"/>
      <c r="O51" s="189"/>
      <c r="P51" s="189"/>
      <c r="Q51" s="189"/>
      <c r="R51" s="189"/>
      <c r="S51" s="189"/>
    </row>
    <row r="52" spans="11:19" x14ac:dyDescent="0.2">
      <c r="K52" s="189"/>
      <c r="L52" s="189"/>
      <c r="M52" s="189"/>
      <c r="N52" s="189"/>
      <c r="O52" s="189"/>
      <c r="P52" s="189"/>
      <c r="Q52" s="189"/>
      <c r="R52" s="189"/>
      <c r="S52" s="189"/>
    </row>
    <row r="53" spans="11:19" x14ac:dyDescent="0.2">
      <c r="K53" s="189"/>
      <c r="L53" s="189"/>
      <c r="M53" s="189"/>
      <c r="N53" s="189"/>
      <c r="O53" s="189"/>
      <c r="P53" s="189"/>
      <c r="Q53" s="189"/>
      <c r="R53" s="189"/>
      <c r="S53" s="189"/>
    </row>
    <row r="54" spans="11:19" x14ac:dyDescent="0.2">
      <c r="K54" s="189"/>
      <c r="L54" s="189"/>
      <c r="M54" s="189"/>
      <c r="N54" s="189"/>
      <c r="O54" s="189"/>
      <c r="P54" s="189"/>
      <c r="Q54" s="189"/>
      <c r="R54" s="189"/>
      <c r="S54" s="189"/>
    </row>
    <row r="55" spans="11:19" x14ac:dyDescent="0.2">
      <c r="K55" s="189"/>
      <c r="L55" s="189"/>
      <c r="M55" s="189"/>
      <c r="N55" s="189"/>
      <c r="O55" s="189"/>
      <c r="P55" s="189"/>
      <c r="Q55" s="189"/>
      <c r="R55" s="189"/>
      <c r="S55" s="189"/>
    </row>
    <row r="56" spans="11:19" x14ac:dyDescent="0.2">
      <c r="K56" s="189"/>
      <c r="L56" s="189"/>
      <c r="M56" s="189"/>
      <c r="N56" s="189"/>
      <c r="O56" s="189"/>
      <c r="P56" s="189"/>
      <c r="Q56" s="189"/>
      <c r="R56" s="189"/>
      <c r="S56" s="189"/>
    </row>
    <row r="57" spans="11:19" x14ac:dyDescent="0.2">
      <c r="K57" s="189"/>
      <c r="L57" s="189"/>
      <c r="M57" s="189"/>
      <c r="N57" s="189"/>
      <c r="O57" s="189"/>
      <c r="P57" s="189"/>
      <c r="Q57" s="189"/>
      <c r="R57" s="189"/>
      <c r="S57" s="189"/>
    </row>
    <row r="58" spans="11:19" x14ac:dyDescent="0.2">
      <c r="K58" s="189"/>
      <c r="L58" s="189"/>
      <c r="M58" s="189"/>
      <c r="N58" s="189"/>
      <c r="O58" s="189"/>
      <c r="P58" s="189"/>
      <c r="Q58" s="189"/>
      <c r="R58" s="189"/>
      <c r="S58" s="189"/>
    </row>
    <row r="59" spans="11:19" x14ac:dyDescent="0.2">
      <c r="K59" s="189"/>
      <c r="L59" s="189"/>
      <c r="M59" s="189"/>
      <c r="N59" s="189"/>
      <c r="O59" s="189"/>
      <c r="P59" s="189"/>
      <c r="Q59" s="189"/>
      <c r="R59" s="189"/>
      <c r="S59" s="189"/>
    </row>
    <row r="60" spans="11:19" x14ac:dyDescent="0.2">
      <c r="K60" s="189"/>
      <c r="L60" s="189"/>
      <c r="M60" s="189"/>
      <c r="N60" s="189"/>
      <c r="O60" s="189"/>
      <c r="P60" s="189"/>
      <c r="Q60" s="189"/>
      <c r="R60" s="189"/>
      <c r="S60" s="189"/>
    </row>
    <row r="61" spans="11:19" x14ac:dyDescent="0.2">
      <c r="K61" s="189"/>
      <c r="L61" s="189"/>
      <c r="M61" s="189"/>
      <c r="N61" s="189"/>
      <c r="O61" s="189"/>
      <c r="P61" s="189"/>
      <c r="Q61" s="189"/>
      <c r="R61" s="189"/>
      <c r="S61" s="189"/>
    </row>
    <row r="62" spans="11:19" x14ac:dyDescent="0.2">
      <c r="K62" s="189"/>
      <c r="L62" s="189"/>
      <c r="M62" s="189"/>
      <c r="N62" s="189"/>
      <c r="O62" s="189"/>
      <c r="P62" s="189"/>
      <c r="Q62" s="189"/>
      <c r="R62" s="189"/>
      <c r="S62" s="189"/>
    </row>
    <row r="63" spans="11:19" x14ac:dyDescent="0.2">
      <c r="K63" s="189"/>
      <c r="L63" s="189"/>
      <c r="M63" s="189"/>
      <c r="N63" s="189"/>
      <c r="O63" s="189"/>
      <c r="P63" s="189"/>
      <c r="Q63" s="189"/>
      <c r="R63" s="189"/>
      <c r="S63" s="189"/>
    </row>
    <row r="64" spans="11:19" x14ac:dyDescent="0.2">
      <c r="K64" s="189"/>
      <c r="L64" s="189"/>
      <c r="M64" s="189"/>
      <c r="N64" s="189"/>
      <c r="O64" s="189"/>
      <c r="P64" s="189"/>
      <c r="Q64" s="189"/>
      <c r="R64" s="189"/>
      <c r="S64" s="189"/>
    </row>
    <row r="65" spans="11:19" x14ac:dyDescent="0.2">
      <c r="K65" s="189"/>
      <c r="L65" s="189"/>
      <c r="M65" s="189"/>
      <c r="N65" s="189"/>
      <c r="O65" s="189"/>
      <c r="P65" s="189"/>
      <c r="Q65" s="189"/>
      <c r="R65" s="189"/>
      <c r="S65" s="189"/>
    </row>
    <row r="66" spans="11:19" x14ac:dyDescent="0.2">
      <c r="K66" s="189"/>
      <c r="L66" s="189"/>
      <c r="M66" s="189"/>
      <c r="N66" s="189"/>
      <c r="O66" s="189"/>
      <c r="P66" s="189"/>
      <c r="Q66" s="189"/>
      <c r="R66" s="189"/>
      <c r="S66" s="189"/>
    </row>
    <row r="67" spans="11:19" x14ac:dyDescent="0.2">
      <c r="K67" s="189"/>
      <c r="L67" s="189"/>
      <c r="M67" s="189"/>
      <c r="N67" s="189"/>
      <c r="O67" s="189"/>
      <c r="P67" s="189"/>
      <c r="Q67" s="189"/>
      <c r="R67" s="189"/>
      <c r="S67" s="189"/>
    </row>
    <row r="68" spans="11:19" x14ac:dyDescent="0.2">
      <c r="K68" s="189"/>
      <c r="L68" s="189"/>
      <c r="M68" s="189"/>
      <c r="N68" s="189"/>
      <c r="O68" s="189"/>
      <c r="P68" s="189"/>
      <c r="Q68" s="189"/>
      <c r="R68" s="189"/>
      <c r="S68" s="189"/>
    </row>
    <row r="69" spans="11:19" x14ac:dyDescent="0.2">
      <c r="K69" s="189"/>
      <c r="L69" s="189"/>
      <c r="M69" s="189"/>
      <c r="N69" s="189"/>
      <c r="O69" s="189"/>
      <c r="P69" s="189"/>
      <c r="Q69" s="189"/>
      <c r="R69" s="189"/>
      <c r="S69" s="189"/>
    </row>
    <row r="70" spans="11:19" x14ac:dyDescent="0.2">
      <c r="K70" s="189"/>
      <c r="L70" s="189"/>
      <c r="M70" s="189"/>
      <c r="N70" s="189"/>
      <c r="O70" s="189"/>
      <c r="P70" s="189"/>
      <c r="Q70" s="189"/>
      <c r="R70" s="189"/>
      <c r="S70" s="189"/>
    </row>
    <row r="71" spans="11:19" x14ac:dyDescent="0.2">
      <c r="K71" s="189"/>
      <c r="L71" s="189"/>
      <c r="M71" s="189"/>
      <c r="N71" s="189"/>
      <c r="O71" s="189"/>
      <c r="P71" s="189"/>
      <c r="Q71" s="189"/>
      <c r="R71" s="189"/>
      <c r="S71" s="189"/>
    </row>
    <row r="72" spans="11:19" x14ac:dyDescent="0.2">
      <c r="K72" s="189"/>
      <c r="L72" s="189"/>
      <c r="M72" s="189"/>
      <c r="N72" s="189"/>
      <c r="O72" s="189"/>
      <c r="P72" s="189"/>
      <c r="Q72" s="189"/>
      <c r="R72" s="189"/>
      <c r="S72" s="189"/>
    </row>
    <row r="73" spans="11:19" x14ac:dyDescent="0.2">
      <c r="K73" s="189"/>
      <c r="L73" s="189"/>
      <c r="M73" s="189"/>
      <c r="N73" s="189"/>
      <c r="O73" s="189"/>
      <c r="P73" s="189"/>
      <c r="Q73" s="189"/>
      <c r="R73" s="189"/>
      <c r="S73" s="189"/>
    </row>
    <row r="74" spans="11:19" x14ac:dyDescent="0.2">
      <c r="K74" s="189"/>
      <c r="L74" s="189"/>
      <c r="M74" s="189"/>
      <c r="N74" s="189"/>
      <c r="O74" s="189"/>
      <c r="P74" s="189"/>
      <c r="Q74" s="189"/>
      <c r="R74" s="189"/>
      <c r="S74" s="189"/>
    </row>
    <row r="75" spans="11:19" x14ac:dyDescent="0.2">
      <c r="K75" s="189"/>
      <c r="L75" s="189"/>
      <c r="M75" s="189"/>
      <c r="N75" s="189"/>
      <c r="O75" s="189"/>
      <c r="P75" s="189"/>
      <c r="Q75" s="189"/>
      <c r="R75" s="189"/>
      <c r="S75" s="189"/>
    </row>
    <row r="76" spans="11:19" x14ac:dyDescent="0.2">
      <c r="K76" s="189"/>
      <c r="L76" s="189"/>
      <c r="M76" s="189"/>
      <c r="N76" s="189"/>
      <c r="O76" s="189"/>
      <c r="P76" s="189"/>
      <c r="Q76" s="189"/>
      <c r="R76" s="189"/>
      <c r="S76" s="189"/>
    </row>
    <row r="77" spans="11:19" x14ac:dyDescent="0.2">
      <c r="K77" s="189"/>
      <c r="L77" s="189"/>
      <c r="M77" s="189"/>
      <c r="N77" s="189"/>
      <c r="O77" s="189"/>
      <c r="P77" s="189"/>
      <c r="Q77" s="189"/>
      <c r="R77" s="189"/>
      <c r="S77" s="189"/>
    </row>
    <row r="78" spans="11:19" x14ac:dyDescent="0.2">
      <c r="K78" s="189"/>
      <c r="L78" s="189"/>
      <c r="M78" s="189"/>
      <c r="N78" s="189"/>
      <c r="O78" s="189"/>
      <c r="P78" s="189"/>
      <c r="Q78" s="189"/>
      <c r="R78" s="189"/>
      <c r="S78" s="189"/>
    </row>
    <row r="79" spans="11:19" x14ac:dyDescent="0.2">
      <c r="K79" s="189"/>
      <c r="L79" s="189"/>
      <c r="M79" s="189"/>
      <c r="N79" s="189"/>
      <c r="O79" s="189"/>
      <c r="P79" s="189"/>
      <c r="Q79" s="189"/>
      <c r="R79" s="189"/>
      <c r="S79" s="189"/>
    </row>
    <row r="80" spans="11:19" x14ac:dyDescent="0.2">
      <c r="K80" s="189"/>
      <c r="L80" s="189"/>
      <c r="M80" s="189"/>
      <c r="N80" s="189"/>
      <c r="O80" s="189"/>
      <c r="P80" s="189"/>
      <c r="Q80" s="189"/>
      <c r="R80" s="189"/>
      <c r="S80" s="189"/>
    </row>
    <row r="81" spans="10:19" x14ac:dyDescent="0.2">
      <c r="K81" s="189"/>
      <c r="L81" s="189"/>
      <c r="M81" s="189"/>
      <c r="N81" s="189"/>
      <c r="O81" s="189"/>
      <c r="P81" s="189"/>
      <c r="Q81" s="189"/>
      <c r="R81" s="189"/>
      <c r="S81" s="189"/>
    </row>
    <row r="82" spans="10:19" x14ac:dyDescent="0.2">
      <c r="J82" s="59"/>
      <c r="K82" s="190"/>
      <c r="L82" s="189"/>
      <c r="M82" s="189"/>
      <c r="N82" s="189"/>
      <c r="O82" s="189"/>
      <c r="P82" s="189"/>
      <c r="Q82" s="189"/>
      <c r="R82" s="189"/>
      <c r="S82" s="189"/>
    </row>
    <row r="83" spans="10:19" x14ac:dyDescent="0.2">
      <c r="J83" s="59"/>
      <c r="K83" s="190"/>
      <c r="L83" s="189"/>
      <c r="M83" s="189"/>
      <c r="N83" s="189"/>
      <c r="O83" s="189"/>
      <c r="P83" s="189"/>
      <c r="Q83" s="189"/>
      <c r="R83" s="189"/>
      <c r="S83" s="189"/>
    </row>
    <row r="84" spans="10:19" x14ac:dyDescent="0.2">
      <c r="J84" s="59"/>
      <c r="K84" s="190"/>
      <c r="L84" s="189"/>
      <c r="M84" s="189"/>
      <c r="N84" s="189"/>
      <c r="O84" s="189"/>
      <c r="P84" s="189"/>
      <c r="Q84" s="189"/>
      <c r="R84" s="189"/>
      <c r="S84" s="189"/>
    </row>
    <row r="85" spans="10:19" x14ac:dyDescent="0.2">
      <c r="J85" s="59"/>
      <c r="K85" s="190"/>
      <c r="L85" s="189"/>
      <c r="M85" s="189"/>
      <c r="N85" s="189"/>
      <c r="O85" s="189"/>
      <c r="P85" s="189"/>
      <c r="Q85" s="189"/>
      <c r="R85" s="189"/>
      <c r="S85" s="189"/>
    </row>
    <row r="86" spans="10:19" x14ac:dyDescent="0.2">
      <c r="J86" s="59"/>
      <c r="K86" s="190"/>
      <c r="L86" s="189"/>
      <c r="M86" s="189"/>
      <c r="N86" s="189"/>
      <c r="O86" s="189"/>
      <c r="P86" s="189"/>
      <c r="Q86" s="189"/>
      <c r="R86" s="189"/>
      <c r="S86" s="189"/>
    </row>
    <row r="87" spans="10:19" x14ac:dyDescent="0.2">
      <c r="J87" s="59"/>
      <c r="K87" s="190"/>
      <c r="L87" s="189"/>
      <c r="M87" s="189"/>
      <c r="N87" s="189"/>
      <c r="O87" s="189"/>
      <c r="P87" s="189"/>
      <c r="Q87" s="189"/>
      <c r="R87" s="189"/>
      <c r="S87" s="189"/>
    </row>
    <row r="88" spans="10:19" x14ac:dyDescent="0.2">
      <c r="J88" s="59"/>
      <c r="K88" s="190"/>
      <c r="L88" s="189"/>
      <c r="M88" s="189"/>
      <c r="N88" s="189"/>
      <c r="O88" s="189"/>
      <c r="P88" s="189"/>
      <c r="Q88" s="189"/>
      <c r="R88" s="189"/>
      <c r="S88" s="189"/>
    </row>
    <row r="89" spans="10:19" x14ac:dyDescent="0.2">
      <c r="J89" s="59"/>
      <c r="K89" s="190"/>
      <c r="L89" s="189"/>
      <c r="M89" s="189"/>
      <c r="N89" s="189"/>
      <c r="O89" s="189"/>
      <c r="P89" s="189"/>
      <c r="Q89" s="189"/>
      <c r="R89" s="189"/>
      <c r="S89" s="189"/>
    </row>
    <row r="90" spans="10:19" x14ac:dyDescent="0.2">
      <c r="J90" s="59"/>
      <c r="K90" s="190"/>
      <c r="L90" s="189"/>
      <c r="M90" s="189"/>
      <c r="N90" s="189"/>
      <c r="O90" s="189"/>
      <c r="P90" s="189"/>
      <c r="Q90" s="189"/>
      <c r="R90" s="189"/>
      <c r="S90" s="189"/>
    </row>
    <row r="91" spans="10:19" x14ac:dyDescent="0.2">
      <c r="J91" s="59"/>
      <c r="K91" s="190"/>
      <c r="L91" s="189"/>
      <c r="M91" s="189"/>
      <c r="N91" s="189"/>
      <c r="O91" s="189"/>
      <c r="P91" s="189"/>
      <c r="Q91" s="189"/>
      <c r="R91" s="189"/>
      <c r="S91" s="189"/>
    </row>
    <row r="92" spans="10:19" x14ac:dyDescent="0.2">
      <c r="K92" s="189"/>
      <c r="L92" s="189"/>
      <c r="M92" s="189"/>
      <c r="N92" s="189"/>
      <c r="O92" s="189"/>
      <c r="P92" s="189"/>
      <c r="Q92" s="189"/>
      <c r="R92" s="189"/>
      <c r="S92" s="189"/>
    </row>
    <row r="93" spans="10:19" x14ac:dyDescent="0.2">
      <c r="K93" s="189"/>
      <c r="L93" s="189"/>
      <c r="M93" s="189"/>
      <c r="N93" s="189"/>
      <c r="O93" s="189"/>
      <c r="P93" s="189"/>
      <c r="Q93" s="189"/>
      <c r="R93" s="189"/>
      <c r="S93" s="189"/>
    </row>
    <row r="94" spans="10:19" x14ac:dyDescent="0.2">
      <c r="K94" s="189"/>
      <c r="L94" s="189"/>
      <c r="M94" s="189"/>
      <c r="N94" s="189"/>
      <c r="O94" s="189"/>
      <c r="P94" s="189"/>
      <c r="Q94" s="189"/>
      <c r="R94" s="189"/>
      <c r="S94" s="189"/>
    </row>
    <row r="95" spans="10:19" x14ac:dyDescent="0.2">
      <c r="K95" s="189"/>
      <c r="L95" s="189"/>
      <c r="M95" s="189"/>
      <c r="N95" s="189"/>
      <c r="O95" s="189"/>
      <c r="P95" s="189"/>
      <c r="Q95" s="189"/>
      <c r="R95" s="189"/>
      <c r="S95" s="189"/>
    </row>
    <row r="96" spans="10:19" x14ac:dyDescent="0.2">
      <c r="K96" s="189"/>
      <c r="L96" s="189"/>
      <c r="M96" s="189"/>
      <c r="N96" s="189"/>
      <c r="O96" s="189"/>
      <c r="P96" s="189"/>
      <c r="Q96" s="189"/>
      <c r="R96" s="189"/>
      <c r="S96" s="189"/>
    </row>
    <row r="97" spans="2:19" x14ac:dyDescent="0.2">
      <c r="K97" s="189"/>
      <c r="L97" s="189"/>
      <c r="M97" s="189"/>
      <c r="N97" s="189"/>
      <c r="O97" s="189"/>
      <c r="P97" s="189"/>
      <c r="Q97" s="189"/>
      <c r="R97" s="189"/>
      <c r="S97" s="189"/>
    </row>
    <row r="98" spans="2:19" x14ac:dyDescent="0.2">
      <c r="K98" s="189"/>
      <c r="L98" s="189"/>
      <c r="M98" s="189"/>
      <c r="N98" s="189"/>
      <c r="O98" s="189"/>
      <c r="P98" s="189"/>
      <c r="Q98" s="189"/>
      <c r="R98" s="189"/>
      <c r="S98" s="189"/>
    </row>
    <row r="99" spans="2:19" x14ac:dyDescent="0.2">
      <c r="K99" s="189"/>
      <c r="L99" s="189"/>
      <c r="M99" s="189"/>
      <c r="N99" s="189"/>
      <c r="O99" s="189"/>
      <c r="P99" s="189"/>
      <c r="Q99" s="189"/>
      <c r="R99" s="189"/>
      <c r="S99" s="189"/>
    </row>
    <row r="100" spans="2:19" x14ac:dyDescent="0.2">
      <c r="K100" s="189"/>
      <c r="L100" s="189"/>
      <c r="M100" s="189"/>
      <c r="N100" s="189"/>
      <c r="O100" s="189"/>
      <c r="P100" s="189"/>
      <c r="Q100" s="189"/>
      <c r="R100" s="189"/>
      <c r="S100" s="189"/>
    </row>
    <row r="101" spans="2:19" x14ac:dyDescent="0.2">
      <c r="K101" s="189"/>
      <c r="L101" s="189"/>
      <c r="M101" s="189"/>
      <c r="N101" s="189"/>
      <c r="O101" s="189"/>
      <c r="P101" s="189"/>
      <c r="Q101" s="189"/>
      <c r="R101" s="189"/>
      <c r="S101" s="189"/>
    </row>
    <row r="102" spans="2:19" x14ac:dyDescent="0.2">
      <c r="K102" s="189"/>
      <c r="L102" s="189"/>
      <c r="M102" s="189"/>
      <c r="N102" s="189"/>
      <c r="O102" s="189"/>
      <c r="P102" s="189"/>
      <c r="Q102" s="189"/>
      <c r="R102" s="189"/>
      <c r="S102" s="189"/>
    </row>
    <row r="103" spans="2:19" x14ac:dyDescent="0.2">
      <c r="K103" s="189"/>
      <c r="L103" s="189"/>
      <c r="M103" s="189"/>
      <c r="N103" s="189"/>
      <c r="O103" s="189"/>
      <c r="P103" s="189"/>
      <c r="Q103" s="189"/>
      <c r="R103" s="189"/>
      <c r="S103" s="189"/>
    </row>
    <row r="104" spans="2:19" x14ac:dyDescent="0.2">
      <c r="K104" s="189"/>
      <c r="L104" s="189"/>
      <c r="M104" s="189"/>
      <c r="N104" s="189"/>
      <c r="O104" s="189"/>
      <c r="P104" s="189"/>
      <c r="Q104" s="189"/>
      <c r="R104" s="189"/>
      <c r="S104" s="189"/>
    </row>
    <row r="105" spans="2:19" ht="13.5" thickBot="1" x14ac:dyDescent="0.25">
      <c r="B105" s="2" t="s">
        <v>287</v>
      </c>
      <c r="H105" s="87"/>
      <c r="I105" s="87"/>
      <c r="K105" s="189"/>
      <c r="L105" s="189"/>
      <c r="M105" s="189"/>
      <c r="N105" s="189"/>
      <c r="O105" s="189"/>
      <c r="P105" s="189"/>
      <c r="Q105" s="189"/>
      <c r="R105" s="189"/>
      <c r="S105" s="189"/>
    </row>
    <row r="106" spans="2:19" ht="26.25" thickBot="1" x14ac:dyDescent="0.25">
      <c r="H106" s="88"/>
      <c r="I106" s="195" t="s">
        <v>122</v>
      </c>
      <c r="J106" s="85" t="s">
        <v>123</v>
      </c>
      <c r="K106" s="189"/>
      <c r="L106" s="189"/>
      <c r="M106" s="189"/>
      <c r="N106" s="189"/>
      <c r="O106" s="189"/>
      <c r="P106" s="189"/>
      <c r="Q106" s="189"/>
      <c r="R106" s="189"/>
      <c r="S106" s="189"/>
    </row>
    <row r="107" spans="2:19" x14ac:dyDescent="0.2">
      <c r="H107">
        <v>1</v>
      </c>
      <c r="I107" s="191">
        <v>16</v>
      </c>
      <c r="J107" s="192">
        <v>10</v>
      </c>
      <c r="K107" s="189"/>
      <c r="L107" s="189"/>
      <c r="M107" s="189"/>
      <c r="N107" s="189"/>
      <c r="O107" s="189"/>
      <c r="P107" s="189"/>
      <c r="Q107" s="189"/>
      <c r="R107" s="189"/>
      <c r="S107" s="189"/>
    </row>
    <row r="108" spans="2:19" x14ac:dyDescent="0.2">
      <c r="H108">
        <v>2</v>
      </c>
      <c r="I108" s="83">
        <v>16</v>
      </c>
      <c r="J108" s="193">
        <v>12</v>
      </c>
      <c r="K108" s="189"/>
      <c r="L108" s="189"/>
      <c r="M108" s="189"/>
      <c r="N108" s="189"/>
      <c r="O108" s="189"/>
      <c r="P108" s="189"/>
      <c r="Q108" s="189"/>
      <c r="R108" s="189"/>
      <c r="S108" s="189"/>
    </row>
    <row r="109" spans="2:19" x14ac:dyDescent="0.2">
      <c r="H109">
        <v>3</v>
      </c>
      <c r="I109" s="83">
        <v>20</v>
      </c>
      <c r="J109" s="193">
        <v>13</v>
      </c>
      <c r="K109" s="189"/>
      <c r="L109" s="189"/>
      <c r="M109" s="189"/>
      <c r="N109" s="189"/>
      <c r="O109" s="189"/>
      <c r="P109" s="189"/>
      <c r="Q109" s="189"/>
      <c r="R109" s="189"/>
      <c r="S109" s="189"/>
    </row>
    <row r="110" spans="2:19" x14ac:dyDescent="0.2">
      <c r="H110">
        <v>4</v>
      </c>
      <c r="I110" s="83">
        <v>20</v>
      </c>
      <c r="J110" s="193">
        <v>12</v>
      </c>
      <c r="K110" s="189"/>
      <c r="L110" s="189"/>
      <c r="M110" s="189"/>
      <c r="N110" s="189"/>
      <c r="O110" s="189"/>
      <c r="P110" s="189"/>
      <c r="Q110" s="189"/>
      <c r="R110" s="189"/>
      <c r="S110" s="189"/>
    </row>
    <row r="111" spans="2:19" x14ac:dyDescent="0.2">
      <c r="H111">
        <v>5</v>
      </c>
      <c r="I111" s="83">
        <v>20</v>
      </c>
      <c r="J111" s="193">
        <v>14</v>
      </c>
      <c r="K111" s="189"/>
      <c r="L111" s="189"/>
      <c r="M111" s="189"/>
      <c r="N111" s="189"/>
      <c r="O111" s="189"/>
      <c r="P111" s="189"/>
      <c r="Q111" s="189"/>
      <c r="R111" s="189"/>
      <c r="S111" s="189"/>
    </row>
    <row r="112" spans="2:19" x14ac:dyDescent="0.2">
      <c r="H112">
        <v>6</v>
      </c>
      <c r="I112" s="83">
        <v>24</v>
      </c>
      <c r="J112" s="193">
        <v>14</v>
      </c>
      <c r="K112" s="189"/>
      <c r="L112" s="189"/>
      <c r="M112" s="189"/>
      <c r="N112" s="189"/>
      <c r="O112" s="189"/>
      <c r="P112" s="189"/>
      <c r="Q112" s="189"/>
      <c r="R112" s="189"/>
      <c r="S112" s="189"/>
    </row>
    <row r="113" spans="8:19" x14ac:dyDescent="0.2">
      <c r="H113">
        <v>7</v>
      </c>
      <c r="I113" s="83">
        <v>24</v>
      </c>
      <c r="J113" s="193">
        <v>16</v>
      </c>
      <c r="K113" s="189"/>
      <c r="L113" s="189"/>
      <c r="M113" s="189"/>
      <c r="N113" s="189"/>
      <c r="O113" s="189"/>
      <c r="P113" s="189"/>
      <c r="Q113" s="189"/>
      <c r="R113" s="189"/>
      <c r="S113" s="189"/>
    </row>
    <row r="114" spans="8:19" x14ac:dyDescent="0.2">
      <c r="H114">
        <v>8</v>
      </c>
      <c r="I114" s="83">
        <v>24</v>
      </c>
      <c r="J114" s="193">
        <v>17</v>
      </c>
      <c r="K114" s="189"/>
      <c r="L114" s="189"/>
      <c r="M114" s="189"/>
      <c r="N114" s="189"/>
      <c r="O114" s="189"/>
      <c r="P114" s="189"/>
      <c r="Q114" s="189"/>
      <c r="R114" s="189"/>
      <c r="S114" s="189"/>
    </row>
    <row r="115" spans="8:19" x14ac:dyDescent="0.2">
      <c r="H115">
        <v>9</v>
      </c>
      <c r="I115" s="83">
        <v>30</v>
      </c>
      <c r="J115" s="193">
        <v>18</v>
      </c>
      <c r="K115" s="189"/>
      <c r="L115" s="189"/>
      <c r="M115" s="189"/>
      <c r="N115" s="189"/>
      <c r="O115" s="189"/>
      <c r="P115" s="189"/>
      <c r="Q115" s="189"/>
      <c r="R115" s="189"/>
      <c r="S115" s="189"/>
    </row>
    <row r="116" spans="8:19" ht="13.5" thickBot="1" x14ac:dyDescent="0.25">
      <c r="H116">
        <v>10</v>
      </c>
      <c r="I116" s="84">
        <v>30</v>
      </c>
      <c r="J116" s="194">
        <v>19</v>
      </c>
      <c r="K116" s="189"/>
      <c r="L116" s="189"/>
      <c r="M116" s="189"/>
      <c r="N116" s="189"/>
      <c r="O116" s="189"/>
      <c r="P116" s="189"/>
      <c r="Q116" s="189"/>
      <c r="R116" s="189"/>
      <c r="S116" s="189"/>
    </row>
    <row r="117" spans="8:19" x14ac:dyDescent="0.2">
      <c r="H117" s="59"/>
      <c r="I117" s="59"/>
      <c r="K117" s="190" t="s">
        <v>27</v>
      </c>
      <c r="L117" s="189"/>
      <c r="M117" s="189"/>
      <c r="N117" s="189"/>
      <c r="O117" s="189"/>
      <c r="P117" s="189"/>
      <c r="Q117" s="189"/>
      <c r="R117" s="189"/>
      <c r="S117" s="189"/>
    </row>
    <row r="118" spans="8:19" x14ac:dyDescent="0.2">
      <c r="H118" s="59"/>
      <c r="I118" s="59"/>
      <c r="K118" s="189"/>
      <c r="L118" s="189"/>
      <c r="M118" s="189"/>
      <c r="N118" s="189"/>
      <c r="O118" s="189"/>
      <c r="P118" s="189"/>
      <c r="Q118" s="189"/>
      <c r="R118" s="189"/>
      <c r="S118" s="189"/>
    </row>
    <row r="119" spans="8:19" x14ac:dyDescent="0.2">
      <c r="H119" s="59"/>
      <c r="I119" s="59"/>
      <c r="K119" s="189"/>
      <c r="L119" s="189"/>
      <c r="M119" s="189"/>
      <c r="N119" s="189"/>
      <c r="O119" s="189"/>
      <c r="P119" s="189"/>
      <c r="Q119" s="189"/>
      <c r="R119" s="189"/>
      <c r="S119" s="189"/>
    </row>
    <row r="120" spans="8:19" x14ac:dyDescent="0.2">
      <c r="H120" s="59"/>
      <c r="I120" s="59"/>
      <c r="K120" s="189"/>
      <c r="L120" s="189"/>
      <c r="M120" s="189"/>
      <c r="N120" s="189"/>
      <c r="O120" s="189"/>
      <c r="P120" s="189"/>
      <c r="Q120" s="189"/>
      <c r="R120" s="189"/>
      <c r="S120" s="189"/>
    </row>
    <row r="121" spans="8:19" x14ac:dyDescent="0.2">
      <c r="H121" s="59"/>
      <c r="I121" s="59"/>
      <c r="K121" s="189"/>
      <c r="L121" s="189"/>
      <c r="M121" s="189"/>
      <c r="N121" s="189"/>
      <c r="O121" s="189"/>
      <c r="P121" s="189"/>
      <c r="Q121" s="189"/>
      <c r="R121" s="189"/>
      <c r="S121" s="189"/>
    </row>
    <row r="122" spans="8:19" x14ac:dyDescent="0.2">
      <c r="H122" s="59"/>
      <c r="I122" s="59"/>
      <c r="K122" s="189"/>
      <c r="L122" s="189"/>
      <c r="M122" s="189"/>
      <c r="N122" s="189"/>
      <c r="O122" s="189"/>
      <c r="P122" s="189"/>
      <c r="Q122" s="189"/>
      <c r="R122" s="189"/>
      <c r="S122" s="189"/>
    </row>
    <row r="123" spans="8:19" x14ac:dyDescent="0.2">
      <c r="H123" s="59"/>
      <c r="I123" s="59"/>
      <c r="K123" s="189"/>
      <c r="L123" s="189"/>
      <c r="M123" s="189"/>
      <c r="N123" s="189"/>
      <c r="O123" s="189"/>
      <c r="P123" s="189"/>
      <c r="Q123" s="189"/>
      <c r="R123" s="189"/>
      <c r="S123" s="189"/>
    </row>
    <row r="124" spans="8:19" x14ac:dyDescent="0.2">
      <c r="H124" s="59"/>
      <c r="I124" s="59"/>
      <c r="K124" s="189"/>
      <c r="L124" s="189"/>
      <c r="M124" s="189"/>
      <c r="N124" s="189"/>
      <c r="O124" s="189"/>
      <c r="P124" s="189"/>
      <c r="Q124" s="189"/>
      <c r="R124" s="189"/>
      <c r="S124" s="189"/>
    </row>
    <row r="125" spans="8:19" x14ac:dyDescent="0.2">
      <c r="H125" s="59"/>
      <c r="I125" s="59"/>
      <c r="K125" s="189"/>
      <c r="L125" s="189"/>
      <c r="M125" s="189"/>
      <c r="N125" s="189"/>
      <c r="O125" s="189"/>
      <c r="P125" s="189"/>
      <c r="Q125" s="189"/>
      <c r="R125" s="189"/>
      <c r="S125" s="189"/>
    </row>
    <row r="126" spans="8:19" x14ac:dyDescent="0.2">
      <c r="H126" s="59"/>
      <c r="I126" s="59"/>
      <c r="K126" s="189"/>
      <c r="L126" s="189"/>
      <c r="M126" s="189"/>
      <c r="N126" s="189"/>
      <c r="O126" s="189"/>
      <c r="P126" s="189"/>
      <c r="Q126" s="189"/>
      <c r="R126" s="189"/>
      <c r="S126" s="189"/>
    </row>
    <row r="127" spans="8:19" x14ac:dyDescent="0.2">
      <c r="H127" s="59"/>
      <c r="I127" s="59"/>
      <c r="K127" s="189"/>
      <c r="L127" s="189"/>
      <c r="M127" s="189"/>
      <c r="N127" s="189"/>
      <c r="O127" s="189"/>
      <c r="P127" s="189"/>
      <c r="Q127" s="189"/>
      <c r="R127" s="189"/>
      <c r="S127" s="189"/>
    </row>
    <row r="128" spans="8:19" x14ac:dyDescent="0.2">
      <c r="H128" s="59"/>
      <c r="I128" s="59"/>
      <c r="K128" s="189"/>
      <c r="L128" s="189"/>
      <c r="M128" s="189"/>
      <c r="N128" s="189"/>
      <c r="O128" s="189"/>
      <c r="P128" s="189"/>
      <c r="Q128" s="189"/>
      <c r="R128" s="189"/>
      <c r="S128" s="189"/>
    </row>
    <row r="129" spans="1:19" x14ac:dyDescent="0.2">
      <c r="K129" s="189"/>
      <c r="L129" s="189"/>
      <c r="M129" s="189"/>
      <c r="N129" s="189"/>
      <c r="O129" s="189"/>
      <c r="P129" s="189"/>
      <c r="Q129" s="189"/>
      <c r="R129" s="189"/>
      <c r="S129" s="189"/>
    </row>
    <row r="130" spans="1:19" x14ac:dyDescent="0.2">
      <c r="K130" s="189"/>
      <c r="L130" s="189"/>
      <c r="M130" s="189"/>
      <c r="N130" s="189"/>
      <c r="O130" s="189"/>
      <c r="P130" s="189"/>
      <c r="Q130" s="189"/>
      <c r="R130" s="189"/>
      <c r="S130" s="189"/>
    </row>
    <row r="131" spans="1:19" x14ac:dyDescent="0.2">
      <c r="K131" s="189"/>
      <c r="L131" s="189"/>
      <c r="M131" s="189"/>
      <c r="N131" s="189"/>
      <c r="O131" s="189"/>
      <c r="P131" s="189"/>
      <c r="Q131" s="189"/>
      <c r="R131" s="189"/>
      <c r="S131" s="189"/>
    </row>
    <row r="132" spans="1:19" x14ac:dyDescent="0.2">
      <c r="K132" s="189"/>
      <c r="L132" s="189"/>
      <c r="M132" s="189"/>
      <c r="N132" s="189"/>
      <c r="O132" s="189"/>
      <c r="P132" s="189"/>
      <c r="Q132" s="189"/>
      <c r="R132" s="189"/>
      <c r="S132" s="189"/>
    </row>
    <row r="133" spans="1:19" ht="13.5" thickBot="1" x14ac:dyDescent="0.25">
      <c r="A133" s="189"/>
      <c r="B133" s="189"/>
      <c r="C133" s="189"/>
      <c r="D133" s="189"/>
      <c r="E133" s="189"/>
      <c r="F133" s="189"/>
      <c r="G133" s="189"/>
      <c r="H133" s="189"/>
      <c r="I133" s="189"/>
      <c r="J133" s="189"/>
      <c r="K133" s="189"/>
      <c r="L133" s="189"/>
      <c r="M133" s="189"/>
      <c r="N133" s="189"/>
      <c r="O133" s="189"/>
      <c r="P133" s="189"/>
      <c r="Q133" s="189"/>
      <c r="R133" s="189"/>
      <c r="S133" s="189"/>
    </row>
    <row r="134" spans="1:19" ht="26.25" thickBot="1" x14ac:dyDescent="0.25">
      <c r="A134" s="189"/>
      <c r="B134" s="189"/>
      <c r="C134" s="189"/>
      <c r="D134" s="189"/>
      <c r="E134" s="189"/>
      <c r="F134" s="189"/>
      <c r="G134" s="189"/>
      <c r="H134" s="274"/>
      <c r="I134" s="349" t="s">
        <v>122</v>
      </c>
      <c r="J134" s="350" t="s">
        <v>123</v>
      </c>
      <c r="K134" s="189"/>
      <c r="L134" s="189"/>
      <c r="M134" s="189"/>
      <c r="N134" s="189"/>
      <c r="O134" s="189"/>
      <c r="P134" s="189"/>
      <c r="Q134" s="189"/>
      <c r="R134" s="189"/>
      <c r="S134" s="189"/>
    </row>
    <row r="135" spans="1:19" x14ac:dyDescent="0.2">
      <c r="A135" s="189"/>
      <c r="B135" s="189"/>
      <c r="C135" s="189"/>
      <c r="D135" s="189"/>
      <c r="E135" s="189"/>
      <c r="F135" s="189"/>
      <c r="G135" s="189"/>
      <c r="H135" s="310">
        <v>1</v>
      </c>
      <c r="I135" s="275">
        <v>16</v>
      </c>
      <c r="J135" s="276">
        <v>10</v>
      </c>
      <c r="K135" s="189"/>
      <c r="L135" s="189"/>
      <c r="M135" s="190"/>
      <c r="N135" s="190"/>
      <c r="O135" s="189"/>
      <c r="P135" s="189"/>
      <c r="Q135" s="189"/>
      <c r="R135" s="189"/>
      <c r="S135" s="189"/>
    </row>
    <row r="136" spans="1:19" x14ac:dyDescent="0.2">
      <c r="A136" s="189"/>
      <c r="B136" s="189"/>
      <c r="C136" s="189"/>
      <c r="D136" s="189"/>
      <c r="E136" s="189"/>
      <c r="F136" s="189"/>
      <c r="G136" s="189"/>
      <c r="H136" s="310">
        <v>2</v>
      </c>
      <c r="I136" s="277">
        <v>16</v>
      </c>
      <c r="J136" s="278">
        <v>12</v>
      </c>
      <c r="K136" s="189"/>
      <c r="L136" s="189"/>
      <c r="M136" s="190"/>
      <c r="N136" s="190"/>
      <c r="O136" s="189"/>
      <c r="P136" s="189"/>
      <c r="Q136" s="189"/>
      <c r="R136" s="189"/>
      <c r="S136" s="189"/>
    </row>
    <row r="137" spans="1:19" x14ac:dyDescent="0.2">
      <c r="A137" s="189"/>
      <c r="B137" s="189"/>
      <c r="C137" s="189"/>
      <c r="D137" s="189"/>
      <c r="E137" s="189"/>
      <c r="F137" s="189"/>
      <c r="G137" s="189"/>
      <c r="H137" s="310">
        <v>3</v>
      </c>
      <c r="I137" s="277">
        <v>20</v>
      </c>
      <c r="J137" s="278">
        <v>13</v>
      </c>
      <c r="K137" s="189"/>
      <c r="L137" s="189"/>
      <c r="M137" s="190"/>
      <c r="N137" s="190"/>
      <c r="O137" s="189"/>
      <c r="P137" s="189"/>
      <c r="Q137" s="189"/>
      <c r="R137" s="189"/>
      <c r="S137" s="189"/>
    </row>
    <row r="138" spans="1:19" x14ac:dyDescent="0.2">
      <c r="A138" s="189"/>
      <c r="B138" s="189"/>
      <c r="C138" s="189"/>
      <c r="D138" s="189"/>
      <c r="E138" s="189"/>
      <c r="F138" s="189"/>
      <c r="G138" s="189"/>
      <c r="H138" s="310">
        <v>4</v>
      </c>
      <c r="I138" s="277">
        <v>20</v>
      </c>
      <c r="J138" s="278">
        <v>12</v>
      </c>
      <c r="K138" s="189"/>
      <c r="L138" s="189"/>
      <c r="M138" s="190"/>
      <c r="N138" s="190"/>
      <c r="O138" s="189"/>
      <c r="P138" s="189"/>
      <c r="Q138" s="189"/>
      <c r="R138" s="189"/>
      <c r="S138" s="189"/>
    </row>
    <row r="139" spans="1:19" ht="15" x14ac:dyDescent="0.2">
      <c r="A139" s="189"/>
      <c r="B139" s="189"/>
      <c r="C139" s="189"/>
      <c r="D139" s="189"/>
      <c r="E139" s="189"/>
      <c r="F139" s="189"/>
      <c r="G139" s="189"/>
      <c r="H139" s="310">
        <v>5</v>
      </c>
      <c r="I139" s="277">
        <v>20</v>
      </c>
      <c r="J139" s="278">
        <v>14</v>
      </c>
      <c r="K139" s="189"/>
      <c r="L139" s="358"/>
      <c r="M139" s="359"/>
      <c r="N139" s="360"/>
      <c r="O139" s="361"/>
      <c r="P139" s="189"/>
      <c r="Q139" s="189"/>
      <c r="R139" s="189"/>
      <c r="S139" s="189"/>
    </row>
    <row r="140" spans="1:19" x14ac:dyDescent="0.2">
      <c r="A140" s="189"/>
      <c r="B140" s="189"/>
      <c r="C140" s="189"/>
      <c r="D140" s="189"/>
      <c r="E140" s="189"/>
      <c r="F140" s="189"/>
      <c r="G140" s="189"/>
      <c r="H140" s="310">
        <v>6</v>
      </c>
      <c r="I140" s="277">
        <v>24</v>
      </c>
      <c r="J140" s="278">
        <v>14</v>
      </c>
      <c r="K140" s="189"/>
      <c r="L140" s="189"/>
      <c r="M140" s="190"/>
      <c r="N140" s="190"/>
      <c r="O140" s="189"/>
      <c r="P140" s="189"/>
      <c r="Q140" s="189"/>
      <c r="R140" s="189"/>
      <c r="S140" s="189"/>
    </row>
    <row r="141" spans="1:19" x14ac:dyDescent="0.2">
      <c r="A141" s="189"/>
      <c r="B141" s="189"/>
      <c r="C141" s="189"/>
      <c r="D141" s="189"/>
      <c r="E141" s="189"/>
      <c r="F141" s="189"/>
      <c r="G141" s="189"/>
      <c r="H141" s="310">
        <v>7</v>
      </c>
      <c r="I141" s="277">
        <v>24</v>
      </c>
      <c r="J141" s="278">
        <v>16</v>
      </c>
      <c r="K141" s="189"/>
      <c r="L141" s="189"/>
      <c r="M141" s="190"/>
      <c r="N141" s="190"/>
      <c r="O141" s="189"/>
      <c r="P141" s="189"/>
      <c r="Q141" s="189"/>
      <c r="R141" s="189"/>
      <c r="S141" s="189"/>
    </row>
    <row r="142" spans="1:19" x14ac:dyDescent="0.2">
      <c r="A142" s="189"/>
      <c r="B142" s="189"/>
      <c r="C142" s="189"/>
      <c r="D142" s="189"/>
      <c r="E142" s="189"/>
      <c r="F142" s="189"/>
      <c r="G142" s="189"/>
      <c r="H142" s="310">
        <v>8</v>
      </c>
      <c r="I142" s="277">
        <v>24</v>
      </c>
      <c r="J142" s="278">
        <v>17</v>
      </c>
      <c r="K142" s="189"/>
      <c r="L142" s="189"/>
      <c r="M142" s="190"/>
      <c r="N142" s="190"/>
      <c r="O142" s="189"/>
      <c r="P142" s="189"/>
      <c r="Q142" s="189"/>
      <c r="R142" s="189"/>
      <c r="S142" s="189"/>
    </row>
    <row r="143" spans="1:19" x14ac:dyDescent="0.2">
      <c r="A143" s="189"/>
      <c r="B143" s="189"/>
      <c r="C143" s="189"/>
      <c r="D143" s="189"/>
      <c r="E143" s="189"/>
      <c r="F143" s="189"/>
      <c r="G143" s="189"/>
      <c r="H143" s="310">
        <v>9</v>
      </c>
      <c r="I143" s="277">
        <v>30</v>
      </c>
      <c r="J143" s="278">
        <v>18</v>
      </c>
      <c r="K143" s="189"/>
      <c r="L143" s="189"/>
      <c r="M143" s="190"/>
      <c r="N143" s="190"/>
      <c r="O143" s="189"/>
      <c r="P143" s="189"/>
      <c r="Q143" s="189"/>
      <c r="R143" s="189"/>
      <c r="S143" s="189"/>
    </row>
    <row r="144" spans="1:19" ht="13.5" thickBot="1" x14ac:dyDescent="0.25">
      <c r="A144" s="189"/>
      <c r="B144" s="189"/>
      <c r="C144" s="189"/>
      <c r="D144" s="189"/>
      <c r="E144" s="189"/>
      <c r="F144" s="189"/>
      <c r="G144" s="189"/>
      <c r="H144" s="310">
        <v>10</v>
      </c>
      <c r="I144" s="279">
        <v>30</v>
      </c>
      <c r="J144" s="280">
        <v>19</v>
      </c>
      <c r="K144" s="189"/>
      <c r="L144" s="189"/>
      <c r="M144" s="190"/>
      <c r="N144" s="190"/>
      <c r="O144" s="189"/>
      <c r="P144" s="189"/>
      <c r="Q144" s="189"/>
      <c r="R144" s="189"/>
      <c r="S144" s="189"/>
    </row>
    <row r="145" spans="1:19" x14ac:dyDescent="0.2">
      <c r="A145" s="189"/>
      <c r="B145" s="189"/>
      <c r="C145" s="189"/>
      <c r="D145" s="189"/>
      <c r="E145" s="189"/>
      <c r="F145" s="189"/>
      <c r="G145" s="189"/>
      <c r="H145" s="190"/>
      <c r="I145" s="190"/>
      <c r="J145" s="189"/>
      <c r="K145" s="189"/>
      <c r="L145" s="189"/>
      <c r="M145" s="189"/>
      <c r="N145" s="189"/>
      <c r="O145" s="189"/>
      <c r="P145" s="189"/>
      <c r="Q145" s="189"/>
      <c r="R145" s="189"/>
      <c r="S145" s="189"/>
    </row>
    <row r="146" spans="1:19" x14ac:dyDescent="0.2">
      <c r="A146" s="189"/>
      <c r="B146" s="189"/>
      <c r="C146" s="189"/>
      <c r="D146" s="189"/>
      <c r="E146" s="189"/>
      <c r="F146" s="189"/>
      <c r="G146" s="189"/>
      <c r="H146" s="190"/>
      <c r="I146" s="190"/>
      <c r="J146" s="189"/>
      <c r="K146" s="189"/>
      <c r="L146" s="189"/>
      <c r="M146" s="189"/>
      <c r="N146" s="189"/>
      <c r="O146" s="189"/>
      <c r="P146" s="189"/>
      <c r="Q146" s="189"/>
      <c r="R146" s="189"/>
      <c r="S146" s="189"/>
    </row>
    <row r="147" spans="1:19" x14ac:dyDescent="0.2">
      <c r="A147" s="189"/>
      <c r="B147" s="189"/>
      <c r="C147" s="189"/>
      <c r="D147" s="189"/>
      <c r="E147" s="189"/>
      <c r="F147" s="189"/>
      <c r="G147" s="189"/>
      <c r="H147" s="190"/>
      <c r="I147" s="190"/>
      <c r="J147" s="189"/>
      <c r="K147" s="189"/>
      <c r="L147" s="189"/>
      <c r="M147" s="189"/>
      <c r="N147" s="189"/>
      <c r="O147" s="189"/>
      <c r="P147" s="189"/>
      <c r="Q147" s="189"/>
      <c r="R147" s="189"/>
      <c r="S147" s="189"/>
    </row>
    <row r="148" spans="1:19" x14ac:dyDescent="0.2">
      <c r="A148" s="189"/>
      <c r="B148" s="189"/>
      <c r="C148" s="189"/>
      <c r="D148" s="189"/>
      <c r="E148" s="189"/>
      <c r="F148" s="189"/>
      <c r="G148" s="189"/>
      <c r="H148" s="189"/>
      <c r="I148" s="189"/>
      <c r="J148" s="189"/>
      <c r="K148" s="189"/>
      <c r="L148" s="189"/>
      <c r="M148" s="189"/>
      <c r="N148" s="189"/>
      <c r="O148" s="189"/>
      <c r="P148" s="189"/>
      <c r="Q148" s="189"/>
      <c r="R148" s="189"/>
      <c r="S148" s="189"/>
    </row>
    <row r="149" spans="1:19" x14ac:dyDescent="0.2">
      <c r="A149" s="189"/>
      <c r="B149" s="189"/>
      <c r="C149" s="189"/>
      <c r="D149" s="189"/>
      <c r="E149" s="189"/>
      <c r="F149" s="189"/>
      <c r="G149" s="189"/>
      <c r="H149" s="189"/>
      <c r="I149" s="189"/>
      <c r="J149" s="189"/>
      <c r="K149" s="189"/>
      <c r="L149" s="189"/>
      <c r="M149" s="189"/>
      <c r="N149" s="189"/>
      <c r="O149" s="189"/>
      <c r="P149" s="189"/>
      <c r="Q149" s="189"/>
      <c r="R149" s="189"/>
      <c r="S149" s="189"/>
    </row>
    <row r="150" spans="1:19" x14ac:dyDescent="0.2">
      <c r="A150" s="189"/>
      <c r="B150" s="189"/>
      <c r="C150" s="189"/>
      <c r="D150" s="189"/>
      <c r="E150" s="189"/>
      <c r="F150" s="189"/>
      <c r="G150" s="189"/>
      <c r="H150" s="189"/>
      <c r="I150" s="189"/>
      <c r="J150" s="189"/>
      <c r="K150" s="189"/>
      <c r="L150" s="189"/>
      <c r="M150" s="189"/>
      <c r="N150" s="189"/>
      <c r="O150" s="189"/>
      <c r="P150" s="189"/>
      <c r="Q150" s="189"/>
      <c r="R150" s="189"/>
      <c r="S150" s="189"/>
    </row>
    <row r="151" spans="1:19" x14ac:dyDescent="0.2">
      <c r="A151" s="189"/>
      <c r="B151" s="189"/>
      <c r="C151" s="189"/>
      <c r="D151" s="189"/>
      <c r="E151" s="189"/>
      <c r="F151" s="189"/>
      <c r="G151" s="189"/>
      <c r="H151" s="189"/>
      <c r="I151" s="189"/>
      <c r="J151" s="189"/>
      <c r="K151" s="189"/>
      <c r="L151" s="189"/>
      <c r="M151" s="189"/>
      <c r="N151" s="189"/>
      <c r="O151" s="189"/>
      <c r="P151" s="189"/>
      <c r="Q151" s="189"/>
      <c r="R151" s="189"/>
      <c r="S151" s="189"/>
    </row>
    <row r="152" spans="1:19" x14ac:dyDescent="0.2">
      <c r="A152" s="189"/>
      <c r="B152" s="189"/>
      <c r="C152" s="189"/>
      <c r="D152" s="189"/>
      <c r="E152" s="189"/>
      <c r="F152" s="189"/>
      <c r="G152" s="189"/>
      <c r="H152" s="189"/>
      <c r="I152" s="189"/>
      <c r="J152" s="189"/>
      <c r="K152" s="189"/>
      <c r="L152" s="189"/>
      <c r="M152" s="189"/>
      <c r="N152" s="189"/>
      <c r="O152" s="189"/>
      <c r="P152" s="189"/>
      <c r="Q152" s="189"/>
      <c r="R152" s="189"/>
      <c r="S152" s="189"/>
    </row>
    <row r="153" spans="1:19" x14ac:dyDescent="0.2">
      <c r="A153" s="189"/>
      <c r="B153" s="189"/>
      <c r="C153" s="189"/>
      <c r="D153" s="189"/>
      <c r="E153" s="189"/>
      <c r="F153" s="189"/>
      <c r="G153" s="189"/>
      <c r="H153" s="189"/>
      <c r="I153" s="189"/>
      <c r="J153" s="189"/>
      <c r="K153" s="189"/>
      <c r="L153" s="189"/>
      <c r="M153" s="189"/>
      <c r="N153" s="189"/>
      <c r="O153" s="189"/>
      <c r="P153" s="189"/>
      <c r="Q153" s="189"/>
      <c r="R153" s="189"/>
      <c r="S153" s="189"/>
    </row>
    <row r="154" spans="1:19" x14ac:dyDescent="0.2">
      <c r="K154" s="189"/>
      <c r="L154" s="189"/>
      <c r="M154" s="189"/>
      <c r="N154" s="189"/>
      <c r="O154" s="189"/>
      <c r="P154" s="189"/>
      <c r="Q154" s="189"/>
      <c r="R154" s="189"/>
      <c r="S154" s="189"/>
    </row>
    <row r="155" spans="1:19" x14ac:dyDescent="0.2">
      <c r="K155" s="189"/>
      <c r="L155" s="189"/>
      <c r="M155" s="189"/>
      <c r="N155" s="189"/>
      <c r="O155" s="189"/>
      <c r="P155" s="189"/>
      <c r="Q155" s="189"/>
      <c r="R155" s="189"/>
      <c r="S155" s="189"/>
    </row>
    <row r="156" spans="1:19" x14ac:dyDescent="0.2">
      <c r="F156" s="59"/>
      <c r="G156" s="87"/>
      <c r="H156" s="87"/>
      <c r="I156" s="59"/>
      <c r="K156" s="189"/>
      <c r="L156" s="189"/>
      <c r="M156" s="189"/>
      <c r="N156" s="189"/>
      <c r="O156" s="189"/>
      <c r="P156" s="189"/>
      <c r="Q156" s="189"/>
      <c r="R156" s="189"/>
      <c r="S156" s="189"/>
    </row>
    <row r="157" spans="1:19" x14ac:dyDescent="0.2">
      <c r="F157" s="59"/>
      <c r="G157" s="88"/>
      <c r="H157" s="88"/>
      <c r="I157" s="59"/>
      <c r="K157" s="189"/>
      <c r="L157" s="189"/>
      <c r="M157" s="189"/>
      <c r="N157" s="189"/>
      <c r="O157" s="189"/>
      <c r="P157" s="189"/>
      <c r="Q157" s="189"/>
      <c r="R157" s="189"/>
      <c r="S157" s="189"/>
    </row>
    <row r="158" spans="1:19" x14ac:dyDescent="0.2">
      <c r="F158" s="59"/>
      <c r="G158" s="59"/>
      <c r="H158" s="59"/>
      <c r="I158" s="59"/>
      <c r="K158" s="189"/>
      <c r="L158" s="189"/>
      <c r="M158" s="189"/>
      <c r="N158" s="189"/>
      <c r="O158" s="189"/>
      <c r="P158" s="189"/>
      <c r="Q158" s="189"/>
      <c r="R158" s="189"/>
      <c r="S158" s="189"/>
    </row>
    <row r="159" spans="1:19" x14ac:dyDescent="0.2">
      <c r="F159" s="59"/>
      <c r="G159" s="59"/>
      <c r="H159" s="59"/>
      <c r="I159" s="59"/>
      <c r="K159" s="189"/>
      <c r="L159" s="189"/>
      <c r="M159" s="189"/>
      <c r="N159" s="189"/>
      <c r="O159" s="189"/>
      <c r="P159" s="189"/>
      <c r="Q159" s="189"/>
      <c r="R159" s="189"/>
      <c r="S159" s="189"/>
    </row>
    <row r="160" spans="1:19" x14ac:dyDescent="0.2">
      <c r="F160" s="59"/>
      <c r="G160" s="59"/>
      <c r="H160" s="59"/>
      <c r="I160" s="59"/>
      <c r="K160" s="189"/>
      <c r="L160" s="189"/>
      <c r="M160" s="189"/>
      <c r="N160" s="189"/>
      <c r="O160" s="189"/>
      <c r="P160" s="189"/>
      <c r="Q160" s="189"/>
      <c r="R160" s="189"/>
      <c r="S160" s="189"/>
    </row>
    <row r="161" spans="6:19" x14ac:dyDescent="0.2">
      <c r="F161" s="59"/>
      <c r="G161" s="59"/>
      <c r="H161" s="59"/>
      <c r="I161" s="59"/>
      <c r="K161" s="189"/>
      <c r="L161" s="189"/>
      <c r="M161" s="189"/>
      <c r="N161" s="189"/>
      <c r="O161" s="189"/>
      <c r="P161" s="189"/>
      <c r="Q161" s="189"/>
      <c r="R161" s="189"/>
      <c r="S161" s="189"/>
    </row>
    <row r="162" spans="6:19" x14ac:dyDescent="0.2">
      <c r="F162" s="59"/>
      <c r="G162" s="59"/>
      <c r="H162" s="59"/>
      <c r="I162" s="59"/>
      <c r="K162" s="189"/>
      <c r="L162" s="189"/>
      <c r="M162" s="189"/>
      <c r="N162" s="189"/>
      <c r="O162" s="189"/>
      <c r="P162" s="189"/>
      <c r="Q162" s="189"/>
      <c r="R162" s="189"/>
      <c r="S162" s="189"/>
    </row>
    <row r="163" spans="6:19" x14ac:dyDescent="0.2">
      <c r="F163" s="59"/>
      <c r="G163" s="59"/>
      <c r="H163" s="59"/>
      <c r="I163" s="59"/>
      <c r="K163" s="189"/>
      <c r="L163" s="189"/>
      <c r="M163" s="189"/>
      <c r="N163" s="189"/>
      <c r="O163" s="189"/>
      <c r="P163" s="189"/>
      <c r="Q163" s="189"/>
      <c r="R163" s="189"/>
      <c r="S163" s="189"/>
    </row>
    <row r="164" spans="6:19" x14ac:dyDescent="0.2">
      <c r="F164" s="59"/>
      <c r="G164" s="59"/>
      <c r="H164" s="59"/>
      <c r="I164" s="59"/>
      <c r="K164" s="189"/>
      <c r="L164" s="189"/>
      <c r="M164" s="189"/>
      <c r="N164" s="189"/>
      <c r="O164" s="189"/>
      <c r="P164" s="189"/>
      <c r="Q164" s="189"/>
      <c r="R164" s="189"/>
      <c r="S164" s="189"/>
    </row>
    <row r="165" spans="6:19" x14ac:dyDescent="0.2">
      <c r="F165" s="59"/>
      <c r="G165" s="59"/>
      <c r="H165" s="59"/>
      <c r="I165" s="59"/>
      <c r="K165" s="189"/>
      <c r="L165" s="189"/>
      <c r="M165" s="189"/>
      <c r="N165" s="189"/>
      <c r="O165" s="189"/>
      <c r="P165" s="189"/>
      <c r="Q165" s="189"/>
      <c r="R165" s="189"/>
      <c r="S165" s="189"/>
    </row>
    <row r="166" spans="6:19" x14ac:dyDescent="0.2">
      <c r="F166" s="59"/>
      <c r="G166" s="59"/>
      <c r="H166" s="59"/>
      <c r="I166" s="59"/>
      <c r="K166" s="189"/>
      <c r="L166" s="189"/>
      <c r="M166" s="189"/>
      <c r="N166" s="189"/>
      <c r="O166" s="189"/>
      <c r="P166" s="189"/>
      <c r="Q166" s="189"/>
      <c r="R166" s="189"/>
      <c r="S166" s="189"/>
    </row>
    <row r="167" spans="6:19" x14ac:dyDescent="0.2">
      <c r="F167" s="59"/>
      <c r="G167" s="59"/>
      <c r="H167" s="59"/>
      <c r="I167" s="59"/>
      <c r="K167" s="189"/>
      <c r="L167" s="189"/>
      <c r="M167" s="189"/>
      <c r="N167" s="189"/>
      <c r="O167" s="189"/>
      <c r="P167" s="189"/>
      <c r="Q167" s="189"/>
      <c r="R167" s="189"/>
      <c r="S167" s="189"/>
    </row>
    <row r="168" spans="6:19" x14ac:dyDescent="0.2">
      <c r="F168" s="59"/>
      <c r="G168" s="59"/>
      <c r="H168" s="59"/>
      <c r="I168" s="59"/>
      <c r="K168" s="189"/>
      <c r="L168" s="189"/>
      <c r="M168" s="189"/>
      <c r="N168" s="189"/>
      <c r="O168" s="189"/>
      <c r="P168" s="189"/>
      <c r="Q168" s="189"/>
      <c r="R168" s="189"/>
      <c r="S168" s="189"/>
    </row>
    <row r="169" spans="6:19" x14ac:dyDescent="0.2">
      <c r="F169" s="59"/>
      <c r="G169" s="59"/>
      <c r="H169" s="59"/>
      <c r="I169" s="59"/>
      <c r="K169" s="189"/>
      <c r="L169" s="189"/>
      <c r="M169" s="189"/>
      <c r="N169" s="189"/>
      <c r="O169" s="189"/>
      <c r="P169" s="189"/>
      <c r="Q169" s="189"/>
      <c r="R169" s="189"/>
      <c r="S169" s="189"/>
    </row>
    <row r="170" spans="6:19" x14ac:dyDescent="0.2">
      <c r="F170" s="59"/>
      <c r="G170" s="59"/>
      <c r="H170" s="59"/>
      <c r="I170" s="59"/>
      <c r="K170" s="189"/>
      <c r="L170" s="189"/>
      <c r="M170" s="189"/>
      <c r="N170" s="189"/>
      <c r="O170" s="189"/>
      <c r="P170" s="189"/>
      <c r="Q170" s="189"/>
      <c r="R170" s="189"/>
      <c r="S170" s="189"/>
    </row>
    <row r="171" spans="6:19" x14ac:dyDescent="0.2">
      <c r="F171" s="59"/>
      <c r="G171" s="59"/>
      <c r="H171" s="59"/>
      <c r="I171" s="59"/>
      <c r="K171" s="189"/>
      <c r="L171" s="189"/>
      <c r="M171" s="189"/>
      <c r="N171" s="189"/>
      <c r="O171" s="189"/>
      <c r="P171" s="189"/>
      <c r="Q171" s="189"/>
      <c r="R171" s="189"/>
      <c r="S171" s="189"/>
    </row>
    <row r="172" spans="6:19" x14ac:dyDescent="0.2">
      <c r="F172" s="59"/>
      <c r="G172" s="59"/>
      <c r="H172" s="59"/>
      <c r="I172" s="59"/>
      <c r="K172" s="189"/>
      <c r="L172" s="189"/>
      <c r="M172" s="189"/>
      <c r="N172" s="189"/>
      <c r="O172" s="189"/>
      <c r="P172" s="189"/>
      <c r="Q172" s="189"/>
      <c r="R172" s="189"/>
      <c r="S172" s="189"/>
    </row>
    <row r="173" spans="6:19" x14ac:dyDescent="0.2">
      <c r="F173" s="59"/>
      <c r="G173" s="59"/>
      <c r="H173" s="59"/>
      <c r="I173" s="59"/>
      <c r="K173" s="189"/>
      <c r="L173" s="189"/>
      <c r="M173" s="189"/>
      <c r="N173" s="189"/>
      <c r="O173" s="189"/>
      <c r="P173" s="189"/>
      <c r="Q173" s="189"/>
      <c r="R173" s="189"/>
      <c r="S173" s="189"/>
    </row>
    <row r="174" spans="6:19" x14ac:dyDescent="0.2">
      <c r="F174" s="59"/>
      <c r="G174" s="59"/>
      <c r="H174" s="59"/>
      <c r="I174" s="59"/>
      <c r="K174" s="189"/>
      <c r="L174" s="189"/>
      <c r="M174" s="189"/>
      <c r="N174" s="189"/>
      <c r="O174" s="189"/>
      <c r="P174" s="189"/>
      <c r="Q174" s="189"/>
      <c r="R174" s="189"/>
      <c r="S174" s="189"/>
    </row>
    <row r="175" spans="6:19" x14ac:dyDescent="0.2">
      <c r="F175" s="59"/>
      <c r="G175" s="59"/>
      <c r="H175" s="59"/>
      <c r="I175" s="59"/>
      <c r="K175" s="189"/>
      <c r="L175" s="189"/>
      <c r="M175" s="189"/>
      <c r="N175" s="189"/>
      <c r="O175" s="189"/>
      <c r="P175" s="189"/>
      <c r="Q175" s="189"/>
      <c r="R175" s="189"/>
      <c r="S175" s="189"/>
    </row>
    <row r="176" spans="6:19" x14ac:dyDescent="0.2">
      <c r="F176" s="59"/>
      <c r="G176" s="59"/>
      <c r="H176" s="59"/>
      <c r="I176" s="59"/>
      <c r="K176" s="189"/>
      <c r="L176" s="189"/>
      <c r="M176" s="189"/>
      <c r="N176" s="189"/>
      <c r="O176" s="189"/>
      <c r="P176" s="189"/>
      <c r="Q176" s="189"/>
      <c r="R176" s="189"/>
      <c r="S176" s="189"/>
    </row>
    <row r="177" spans="6:19" x14ac:dyDescent="0.2">
      <c r="F177" s="59"/>
      <c r="G177" s="59"/>
      <c r="H177" s="59"/>
      <c r="I177" s="59"/>
      <c r="K177" s="189"/>
      <c r="L177" s="189"/>
      <c r="M177" s="189"/>
      <c r="N177" s="189"/>
      <c r="O177" s="189"/>
      <c r="P177" s="189"/>
      <c r="Q177" s="189"/>
      <c r="R177" s="189"/>
      <c r="S177" s="189"/>
    </row>
    <row r="178" spans="6:19" x14ac:dyDescent="0.2">
      <c r="F178" s="59"/>
      <c r="G178" s="59"/>
      <c r="H178" s="59"/>
      <c r="I178" s="59"/>
      <c r="K178" s="189"/>
      <c r="L178" s="189"/>
      <c r="M178" s="189"/>
      <c r="N178" s="189"/>
      <c r="O178" s="189"/>
      <c r="P178" s="189"/>
      <c r="Q178" s="189"/>
      <c r="R178" s="189"/>
      <c r="S178" s="189"/>
    </row>
    <row r="179" spans="6:19" x14ac:dyDescent="0.2">
      <c r="K179" s="189"/>
      <c r="L179" s="189"/>
      <c r="M179" s="189"/>
      <c r="N179" s="189"/>
      <c r="O179" s="189"/>
      <c r="P179" s="189"/>
      <c r="Q179" s="189"/>
      <c r="R179" s="189"/>
      <c r="S179" s="189"/>
    </row>
    <row r="180" spans="6:19" x14ac:dyDescent="0.2">
      <c r="K180" s="189"/>
      <c r="L180" s="189"/>
      <c r="M180" s="189"/>
      <c r="N180" s="189"/>
      <c r="O180" s="189"/>
      <c r="P180" s="189"/>
      <c r="Q180" s="189"/>
      <c r="R180" s="189"/>
      <c r="S180" s="189"/>
    </row>
    <row r="181" spans="6:19" x14ac:dyDescent="0.2">
      <c r="K181" s="189"/>
      <c r="L181" s="189"/>
      <c r="M181" s="189"/>
      <c r="N181" s="189"/>
      <c r="O181" s="189"/>
      <c r="P181" s="189"/>
      <c r="Q181" s="189"/>
      <c r="R181" s="189"/>
      <c r="S181" s="189"/>
    </row>
    <row r="182" spans="6:19" x14ac:dyDescent="0.2">
      <c r="K182" s="189"/>
      <c r="L182" s="189"/>
      <c r="M182" s="189"/>
      <c r="N182" s="189"/>
      <c r="O182" s="189"/>
      <c r="P182" s="189"/>
      <c r="Q182" s="189"/>
      <c r="R182" s="189"/>
      <c r="S182" s="189"/>
    </row>
    <row r="183" spans="6:19" x14ac:dyDescent="0.2">
      <c r="K183" s="189"/>
      <c r="L183" s="189"/>
      <c r="M183" s="189"/>
      <c r="N183" s="189"/>
      <c r="O183" s="189"/>
      <c r="P183" s="189"/>
      <c r="Q183" s="189"/>
      <c r="R183" s="189"/>
      <c r="S183" s="189"/>
    </row>
    <row r="184" spans="6:19" x14ac:dyDescent="0.2">
      <c r="K184" s="189"/>
      <c r="L184" s="189"/>
      <c r="M184" s="189"/>
      <c r="N184" s="189"/>
      <c r="O184" s="189"/>
      <c r="P184" s="189"/>
      <c r="Q184" s="189"/>
      <c r="R184" s="189"/>
      <c r="S184" s="189"/>
    </row>
    <row r="185" spans="6:19" x14ac:dyDescent="0.2">
      <c r="K185" s="189"/>
      <c r="L185" s="189"/>
      <c r="M185" s="189"/>
      <c r="N185" s="189"/>
      <c r="O185" s="189"/>
      <c r="P185" s="189"/>
      <c r="Q185" s="189"/>
      <c r="R185" s="189"/>
      <c r="S185" s="189"/>
    </row>
    <row r="186" spans="6:19" x14ac:dyDescent="0.2">
      <c r="K186" s="189"/>
      <c r="L186" s="189"/>
      <c r="M186" s="189"/>
      <c r="N186" s="189"/>
      <c r="O186" s="189"/>
      <c r="P186" s="189"/>
      <c r="Q186" s="189"/>
      <c r="R186" s="189"/>
      <c r="S186" s="189"/>
    </row>
    <row r="187" spans="6:19" x14ac:dyDescent="0.2">
      <c r="K187" s="189"/>
      <c r="L187" s="189"/>
      <c r="M187" s="189"/>
      <c r="N187" s="189"/>
      <c r="O187" s="189"/>
      <c r="P187" s="189"/>
      <c r="Q187" s="189"/>
      <c r="R187" s="189"/>
      <c r="S187" s="189"/>
    </row>
    <row r="188" spans="6:19" x14ac:dyDescent="0.2">
      <c r="K188" s="189"/>
      <c r="L188" s="189"/>
      <c r="M188" s="189"/>
      <c r="N188" s="189"/>
      <c r="O188" s="189"/>
      <c r="P188" s="189"/>
      <c r="Q188" s="189"/>
      <c r="R188" s="189"/>
      <c r="S188" s="189"/>
    </row>
    <row r="189" spans="6:19" x14ac:dyDescent="0.2">
      <c r="K189" s="189"/>
      <c r="L189" s="189"/>
      <c r="M189" s="189"/>
      <c r="N189" s="189"/>
      <c r="O189" s="189"/>
      <c r="P189" s="189"/>
      <c r="Q189" s="189"/>
      <c r="R189" s="189"/>
      <c r="S189" s="189"/>
    </row>
    <row r="190" spans="6:19" x14ac:dyDescent="0.2">
      <c r="K190" s="189"/>
      <c r="L190" s="189"/>
      <c r="M190" s="189"/>
      <c r="N190" s="189"/>
      <c r="O190" s="189"/>
      <c r="P190" s="189"/>
      <c r="Q190" s="189"/>
      <c r="R190" s="189"/>
      <c r="S190" s="189"/>
    </row>
    <row r="191" spans="6:19" x14ac:dyDescent="0.2">
      <c r="K191" s="189"/>
      <c r="L191" s="189"/>
      <c r="M191" s="189"/>
      <c r="N191" s="189"/>
      <c r="O191" s="189"/>
      <c r="P191" s="189"/>
      <c r="Q191" s="189"/>
      <c r="R191" s="189"/>
      <c r="S191" s="189"/>
    </row>
    <row r="192" spans="6:19" x14ac:dyDescent="0.2">
      <c r="K192" s="189"/>
      <c r="L192" s="189"/>
      <c r="M192" s="189"/>
      <c r="N192" s="189"/>
      <c r="O192" s="189"/>
      <c r="P192" s="189"/>
      <c r="Q192" s="189"/>
      <c r="R192" s="189"/>
      <c r="S192" s="189"/>
    </row>
    <row r="193" spans="11:19" x14ac:dyDescent="0.2">
      <c r="K193" s="189"/>
      <c r="L193" s="189"/>
      <c r="M193" s="189"/>
      <c r="N193" s="189"/>
      <c r="O193" s="189"/>
      <c r="P193" s="189"/>
      <c r="Q193" s="189"/>
      <c r="R193" s="189"/>
      <c r="S193" s="189"/>
    </row>
    <row r="194" spans="11:19" x14ac:dyDescent="0.2">
      <c r="K194" s="189"/>
      <c r="L194" s="189"/>
      <c r="M194" s="189"/>
      <c r="N194" s="189"/>
      <c r="O194" s="189"/>
      <c r="P194" s="189"/>
      <c r="Q194" s="189"/>
      <c r="R194" s="189"/>
      <c r="S194" s="189"/>
    </row>
    <row r="195" spans="11:19" x14ac:dyDescent="0.2">
      <c r="K195" s="189"/>
      <c r="L195" s="189"/>
      <c r="M195" s="189"/>
      <c r="N195" s="189"/>
      <c r="O195" s="189"/>
      <c r="P195" s="189"/>
      <c r="Q195" s="189"/>
      <c r="R195" s="189"/>
      <c r="S195" s="189"/>
    </row>
    <row r="196" spans="11:19" x14ac:dyDescent="0.2">
      <c r="K196" s="189"/>
      <c r="L196" s="189"/>
      <c r="M196" s="189"/>
      <c r="N196" s="189"/>
      <c r="O196" s="189"/>
      <c r="P196" s="189"/>
      <c r="Q196" s="189"/>
      <c r="R196" s="189"/>
      <c r="S196" s="189"/>
    </row>
    <row r="197" spans="11:19" x14ac:dyDescent="0.2">
      <c r="K197" s="189"/>
      <c r="L197" s="189"/>
      <c r="M197" s="189"/>
      <c r="N197" s="189"/>
      <c r="O197" s="189"/>
      <c r="P197" s="189"/>
      <c r="Q197" s="189"/>
      <c r="R197" s="189"/>
      <c r="S197" s="189"/>
    </row>
    <row r="198" spans="11:19" x14ac:dyDescent="0.2">
      <c r="K198" s="189"/>
      <c r="L198" s="189"/>
      <c r="M198" s="189"/>
      <c r="N198" s="189"/>
      <c r="O198" s="189"/>
      <c r="P198" s="189"/>
      <c r="Q198" s="189"/>
      <c r="R198" s="189"/>
      <c r="S198" s="189"/>
    </row>
    <row r="199" spans="11:19" x14ac:dyDescent="0.2">
      <c r="K199" s="189"/>
      <c r="L199" s="189"/>
      <c r="M199" s="189"/>
      <c r="N199" s="189"/>
      <c r="O199" s="189"/>
      <c r="P199" s="189"/>
      <c r="Q199" s="189"/>
      <c r="R199" s="189"/>
      <c r="S199" s="189"/>
    </row>
    <row r="200" spans="11:19" x14ac:dyDescent="0.2">
      <c r="K200" s="189"/>
      <c r="L200" s="189"/>
      <c r="M200" s="189"/>
      <c r="N200" s="189"/>
      <c r="O200" s="189"/>
      <c r="P200" s="189"/>
      <c r="Q200" s="189"/>
      <c r="R200" s="189"/>
      <c r="S200" s="189"/>
    </row>
    <row r="201" spans="11:19" x14ac:dyDescent="0.2">
      <c r="K201" s="189"/>
      <c r="L201" s="189"/>
      <c r="M201" s="189"/>
      <c r="N201" s="189"/>
      <c r="O201" s="189"/>
      <c r="P201" s="189"/>
      <c r="Q201" s="189"/>
      <c r="R201" s="189"/>
      <c r="S201" s="189"/>
    </row>
    <row r="202" spans="11:19" x14ac:dyDescent="0.2">
      <c r="K202" s="189"/>
      <c r="L202" s="189"/>
      <c r="M202" s="189"/>
      <c r="N202" s="189"/>
      <c r="O202" s="189"/>
      <c r="P202" s="189"/>
      <c r="Q202" s="189"/>
      <c r="R202" s="189"/>
      <c r="S202" s="189"/>
    </row>
    <row r="203" spans="11:19" x14ac:dyDescent="0.2">
      <c r="K203" s="189"/>
      <c r="L203" s="189"/>
      <c r="M203" s="189"/>
      <c r="N203" s="189"/>
      <c r="O203" s="189"/>
      <c r="P203" s="189"/>
      <c r="Q203" s="189"/>
      <c r="R203" s="189"/>
      <c r="S203" s="189"/>
    </row>
    <row r="204" spans="11:19" x14ac:dyDescent="0.2">
      <c r="K204" s="189"/>
      <c r="L204" s="189"/>
      <c r="M204" s="189"/>
      <c r="N204" s="189"/>
      <c r="O204" s="189"/>
      <c r="P204" s="189"/>
      <c r="Q204" s="189"/>
      <c r="R204" s="189"/>
      <c r="S204" s="189"/>
    </row>
    <row r="205" spans="11:19" x14ac:dyDescent="0.2">
      <c r="K205" s="189"/>
      <c r="L205" s="189"/>
      <c r="M205" s="189"/>
      <c r="N205" s="189"/>
      <c r="O205" s="189"/>
      <c r="P205" s="189"/>
      <c r="Q205" s="189"/>
      <c r="R205" s="189"/>
      <c r="S205" s="189"/>
    </row>
    <row r="206" spans="11:19" x14ac:dyDescent="0.2">
      <c r="K206" s="189"/>
      <c r="L206" s="189"/>
      <c r="M206" s="189"/>
      <c r="N206" s="189"/>
      <c r="O206" s="189"/>
      <c r="P206" s="189"/>
      <c r="Q206" s="189"/>
      <c r="R206" s="189"/>
      <c r="S206" s="189"/>
    </row>
    <row r="207" spans="11:19" x14ac:dyDescent="0.2">
      <c r="K207" s="189"/>
      <c r="L207" s="189"/>
      <c r="M207" s="189"/>
      <c r="N207" s="189"/>
      <c r="O207" s="189"/>
      <c r="P207" s="189"/>
      <c r="Q207" s="189"/>
      <c r="R207" s="189"/>
      <c r="S207" s="189"/>
    </row>
    <row r="208" spans="11:19" x14ac:dyDescent="0.2">
      <c r="K208" s="189"/>
      <c r="L208" s="189"/>
      <c r="M208" s="189"/>
      <c r="N208" s="189"/>
      <c r="O208" s="189"/>
      <c r="P208" s="189"/>
      <c r="Q208" s="189"/>
      <c r="R208" s="189"/>
      <c r="S208" s="189"/>
    </row>
    <row r="209" spans="11:19" x14ac:dyDescent="0.2">
      <c r="K209" s="189"/>
      <c r="L209" s="189"/>
      <c r="M209" s="189"/>
      <c r="N209" s="189"/>
      <c r="O209" s="189"/>
      <c r="P209" s="189"/>
      <c r="Q209" s="189"/>
      <c r="R209" s="189"/>
      <c r="S209" s="189"/>
    </row>
    <row r="210" spans="11:19" x14ac:dyDescent="0.2">
      <c r="K210" s="189"/>
      <c r="L210" s="189"/>
      <c r="M210" s="189"/>
      <c r="N210" s="189"/>
      <c r="O210" s="189"/>
      <c r="P210" s="189"/>
      <c r="Q210" s="189"/>
      <c r="R210" s="189"/>
      <c r="S210" s="189"/>
    </row>
    <row r="211" spans="11:19" x14ac:dyDescent="0.2">
      <c r="K211" s="189"/>
      <c r="L211" s="189"/>
      <c r="M211" s="189"/>
      <c r="N211" s="189"/>
      <c r="O211" s="189"/>
      <c r="P211" s="189"/>
      <c r="Q211" s="189"/>
      <c r="R211" s="189"/>
      <c r="S211" s="189"/>
    </row>
    <row r="212" spans="11:19" x14ac:dyDescent="0.2">
      <c r="K212" s="189"/>
      <c r="L212" s="189"/>
      <c r="M212" s="189"/>
      <c r="N212" s="189"/>
      <c r="O212" s="189"/>
      <c r="P212" s="189"/>
      <c r="Q212" s="189"/>
      <c r="R212" s="189"/>
      <c r="S212" s="189"/>
    </row>
    <row r="213" spans="11:19" x14ac:dyDescent="0.2">
      <c r="K213" s="189"/>
      <c r="L213" s="189"/>
      <c r="M213" s="189"/>
      <c r="N213" s="189"/>
      <c r="O213" s="189"/>
      <c r="P213" s="189"/>
      <c r="Q213" s="189"/>
      <c r="R213" s="189"/>
      <c r="S213" s="189"/>
    </row>
    <row r="214" spans="11:19" x14ac:dyDescent="0.2">
      <c r="K214" s="189"/>
      <c r="L214" s="189"/>
      <c r="M214" s="189"/>
      <c r="N214" s="189"/>
      <c r="O214" s="189"/>
      <c r="P214" s="189"/>
      <c r="Q214" s="189"/>
      <c r="R214" s="189"/>
      <c r="S214" s="189"/>
    </row>
    <row r="215" spans="11:19" x14ac:dyDescent="0.2">
      <c r="K215" s="189"/>
      <c r="L215" s="189"/>
      <c r="M215" s="189"/>
      <c r="N215" s="189"/>
      <c r="O215" s="189"/>
      <c r="P215" s="189"/>
      <c r="Q215" s="189"/>
      <c r="R215" s="189"/>
      <c r="S215" s="189"/>
    </row>
    <row r="216" spans="11:19" x14ac:dyDescent="0.2">
      <c r="K216" s="189"/>
      <c r="L216" s="189"/>
      <c r="M216" s="189"/>
      <c r="N216" s="189"/>
      <c r="O216" s="189"/>
      <c r="P216" s="189"/>
      <c r="Q216" s="189"/>
      <c r="R216" s="189"/>
      <c r="S216" s="189"/>
    </row>
    <row r="217" spans="11:19" x14ac:dyDescent="0.2">
      <c r="K217" s="189"/>
      <c r="L217" s="189"/>
      <c r="M217" s="189"/>
      <c r="N217" s="189"/>
      <c r="O217" s="189"/>
      <c r="P217" s="189"/>
      <c r="Q217" s="189"/>
      <c r="R217" s="189"/>
      <c r="S217" s="189"/>
    </row>
    <row r="218" spans="11:19" x14ac:dyDescent="0.2">
      <c r="K218" s="189"/>
      <c r="L218" s="189"/>
      <c r="M218" s="189"/>
      <c r="N218" s="189"/>
      <c r="O218" s="189"/>
      <c r="P218" s="189"/>
      <c r="Q218" s="189"/>
      <c r="R218" s="189"/>
      <c r="S218" s="189"/>
    </row>
    <row r="219" spans="11:19" x14ac:dyDescent="0.2">
      <c r="K219" s="189"/>
      <c r="L219" s="189"/>
      <c r="M219" s="189"/>
      <c r="N219" s="189"/>
      <c r="O219" s="189"/>
      <c r="P219" s="189"/>
      <c r="Q219" s="189"/>
      <c r="R219" s="189"/>
      <c r="S219" s="189"/>
    </row>
    <row r="220" spans="11:19" x14ac:dyDescent="0.2">
      <c r="K220" s="189"/>
      <c r="L220" s="189"/>
      <c r="M220" s="189"/>
      <c r="N220" s="189"/>
      <c r="O220" s="189"/>
      <c r="P220" s="189"/>
      <c r="Q220" s="189"/>
      <c r="R220" s="189"/>
      <c r="S220" s="189"/>
    </row>
    <row r="221" spans="11:19" x14ac:dyDescent="0.2">
      <c r="K221" s="189"/>
      <c r="L221" s="189"/>
      <c r="M221" s="189"/>
      <c r="N221" s="189"/>
      <c r="O221" s="189"/>
      <c r="P221" s="189"/>
      <c r="Q221" s="189"/>
      <c r="R221" s="189"/>
      <c r="S221" s="189"/>
    </row>
    <row r="222" spans="11:19" x14ac:dyDescent="0.2">
      <c r="K222" s="189"/>
      <c r="L222" s="189"/>
      <c r="M222" s="189"/>
      <c r="N222" s="189"/>
      <c r="O222" s="189"/>
      <c r="P222" s="189"/>
      <c r="Q222" s="189"/>
      <c r="R222" s="189"/>
      <c r="S222" s="189"/>
    </row>
    <row r="223" spans="11:19" x14ac:dyDescent="0.2">
      <c r="K223" s="189"/>
      <c r="L223" s="189"/>
      <c r="M223" s="189"/>
      <c r="N223" s="189"/>
      <c r="O223" s="189"/>
      <c r="P223" s="189"/>
      <c r="Q223" s="189"/>
      <c r="R223" s="189"/>
      <c r="S223" s="189"/>
    </row>
    <row r="224" spans="11:19" x14ac:dyDescent="0.2">
      <c r="K224" s="189"/>
      <c r="L224" s="189"/>
      <c r="M224" s="189"/>
      <c r="N224" s="189"/>
      <c r="O224" s="189"/>
      <c r="P224" s="189"/>
      <c r="Q224" s="189"/>
      <c r="R224" s="189"/>
      <c r="S224" s="189"/>
    </row>
    <row r="225" spans="11:19" x14ac:dyDescent="0.2">
      <c r="K225" s="189"/>
      <c r="L225" s="189"/>
      <c r="M225" s="189"/>
      <c r="N225" s="189"/>
      <c r="O225" s="189"/>
      <c r="P225" s="189"/>
      <c r="Q225" s="189"/>
      <c r="R225" s="189"/>
      <c r="S225" s="189"/>
    </row>
    <row r="226" spans="11:19" x14ac:dyDescent="0.2">
      <c r="K226" s="189"/>
      <c r="L226" s="189"/>
      <c r="M226" s="189"/>
      <c r="N226" s="189"/>
      <c r="O226" s="189"/>
      <c r="P226" s="189"/>
      <c r="Q226" s="189"/>
      <c r="R226" s="189"/>
      <c r="S226" s="189"/>
    </row>
    <row r="227" spans="11:19" x14ac:dyDescent="0.2">
      <c r="K227" s="189"/>
      <c r="L227" s="189"/>
      <c r="M227" s="189"/>
      <c r="N227" s="189"/>
      <c r="O227" s="189"/>
      <c r="P227" s="189"/>
      <c r="Q227" s="189"/>
      <c r="R227" s="189"/>
      <c r="S227" s="189"/>
    </row>
    <row r="228" spans="11:19" x14ac:dyDescent="0.2">
      <c r="K228" s="189"/>
      <c r="L228" s="189"/>
      <c r="M228" s="189"/>
      <c r="N228" s="189"/>
      <c r="O228" s="189"/>
      <c r="P228" s="189"/>
      <c r="Q228" s="189"/>
      <c r="R228" s="189"/>
      <c r="S228" s="189"/>
    </row>
    <row r="229" spans="11:19" x14ac:dyDescent="0.2">
      <c r="K229" s="189"/>
      <c r="L229" s="189"/>
      <c r="M229" s="189"/>
      <c r="N229" s="189"/>
      <c r="O229" s="189"/>
      <c r="P229" s="189"/>
      <c r="Q229" s="189"/>
      <c r="R229" s="189"/>
      <c r="S229" s="189"/>
    </row>
    <row r="230" spans="11:19" x14ac:dyDescent="0.2">
      <c r="K230" s="189"/>
      <c r="L230" s="189"/>
      <c r="M230" s="189"/>
      <c r="N230" s="189"/>
      <c r="O230" s="189"/>
      <c r="P230" s="189"/>
      <c r="Q230" s="189"/>
      <c r="R230" s="189"/>
      <c r="S230" s="189"/>
    </row>
    <row r="231" spans="11:19" x14ac:dyDescent="0.2">
      <c r="K231" s="189"/>
      <c r="L231" s="189"/>
      <c r="M231" s="189"/>
      <c r="N231" s="189"/>
      <c r="O231" s="189"/>
      <c r="P231" s="189"/>
      <c r="Q231" s="189"/>
      <c r="R231" s="189"/>
      <c r="S231" s="189"/>
    </row>
    <row r="232" spans="11:19" x14ac:dyDescent="0.2">
      <c r="K232" s="189"/>
      <c r="L232" s="189"/>
      <c r="M232" s="189"/>
      <c r="N232" s="189"/>
      <c r="O232" s="189"/>
      <c r="P232" s="189"/>
      <c r="Q232" s="189"/>
      <c r="R232" s="189"/>
      <c r="S232" s="189"/>
    </row>
    <row r="233" spans="11:19" x14ac:dyDescent="0.2">
      <c r="K233" s="189"/>
      <c r="L233" s="189"/>
      <c r="M233" s="189"/>
      <c r="N233" s="189"/>
      <c r="O233" s="189"/>
      <c r="P233" s="189"/>
      <c r="Q233" s="189"/>
      <c r="R233" s="189"/>
      <c r="S233" s="189"/>
    </row>
    <row r="234" spans="11:19" x14ac:dyDescent="0.2">
      <c r="K234" s="189"/>
      <c r="L234" s="189"/>
      <c r="M234" s="189"/>
      <c r="N234" s="189"/>
      <c r="O234" s="189"/>
      <c r="P234" s="189"/>
      <c r="Q234" s="189"/>
      <c r="R234" s="189"/>
      <c r="S234" s="189"/>
    </row>
    <row r="235" spans="11:19" x14ac:dyDescent="0.2">
      <c r="K235" s="189"/>
      <c r="L235" s="189"/>
      <c r="M235" s="189"/>
      <c r="N235" s="189"/>
      <c r="O235" s="189"/>
      <c r="P235" s="189"/>
      <c r="Q235" s="189"/>
      <c r="R235" s="189"/>
      <c r="S235" s="189"/>
    </row>
    <row r="236" spans="11:19" x14ac:dyDescent="0.2">
      <c r="K236" s="189"/>
      <c r="L236" s="189"/>
      <c r="M236" s="189"/>
      <c r="N236" s="189"/>
      <c r="O236" s="189"/>
      <c r="P236" s="189"/>
      <c r="Q236" s="189"/>
      <c r="R236" s="189"/>
      <c r="S236" s="189"/>
    </row>
    <row r="237" spans="11:19" x14ac:dyDescent="0.2">
      <c r="K237" s="189"/>
      <c r="L237" s="189"/>
      <c r="M237" s="189"/>
      <c r="N237" s="189"/>
      <c r="O237" s="189"/>
      <c r="P237" s="189"/>
      <c r="Q237" s="189"/>
      <c r="R237" s="189"/>
      <c r="S237" s="189"/>
    </row>
    <row r="238" spans="11:19" x14ac:dyDescent="0.2">
      <c r="K238" s="189"/>
      <c r="L238" s="189"/>
      <c r="M238" s="189"/>
      <c r="N238" s="189"/>
      <c r="O238" s="189"/>
      <c r="P238" s="189"/>
      <c r="Q238" s="189"/>
      <c r="R238" s="189"/>
      <c r="S238" s="189"/>
    </row>
    <row r="239" spans="11:19" x14ac:dyDescent="0.2">
      <c r="K239" s="189"/>
      <c r="L239" s="189"/>
      <c r="M239" s="189"/>
      <c r="N239" s="189"/>
      <c r="O239" s="189"/>
      <c r="P239" s="189"/>
      <c r="Q239" s="189"/>
      <c r="R239" s="189"/>
      <c r="S239" s="189"/>
    </row>
    <row r="240" spans="11:19" x14ac:dyDescent="0.2">
      <c r="K240" s="189"/>
      <c r="L240" s="189"/>
      <c r="M240" s="189"/>
      <c r="N240" s="189"/>
      <c r="O240" s="189"/>
      <c r="P240" s="189"/>
      <c r="Q240" s="189"/>
      <c r="R240" s="189"/>
      <c r="S240" s="189"/>
    </row>
    <row r="241" spans="11:19" x14ac:dyDescent="0.2">
      <c r="K241" s="189"/>
      <c r="L241" s="189"/>
      <c r="M241" s="189"/>
      <c r="N241" s="189"/>
      <c r="O241" s="189"/>
      <c r="P241" s="189"/>
      <c r="Q241" s="189"/>
      <c r="R241" s="189"/>
      <c r="S241" s="189"/>
    </row>
    <row r="242" spans="11:19" x14ac:dyDescent="0.2">
      <c r="K242" s="189"/>
      <c r="L242" s="189"/>
      <c r="M242" s="189"/>
      <c r="N242" s="189"/>
      <c r="O242" s="189"/>
      <c r="P242" s="189"/>
      <c r="Q242" s="189"/>
      <c r="R242" s="189"/>
      <c r="S242" s="189"/>
    </row>
    <row r="243" spans="11:19" x14ac:dyDescent="0.2">
      <c r="K243" s="189"/>
      <c r="L243" s="189"/>
      <c r="M243" s="189"/>
      <c r="N243" s="189"/>
      <c r="O243" s="189"/>
      <c r="P243" s="189"/>
      <c r="Q243" s="189"/>
      <c r="R243" s="189"/>
      <c r="S243" s="189"/>
    </row>
    <row r="244" spans="11:19" x14ac:dyDescent="0.2">
      <c r="K244" s="189"/>
      <c r="L244" s="189"/>
      <c r="M244" s="189"/>
      <c r="N244" s="189"/>
      <c r="O244" s="189"/>
      <c r="P244" s="189"/>
      <c r="Q244" s="189"/>
      <c r="R244" s="189"/>
      <c r="S244" s="189"/>
    </row>
    <row r="245" spans="11:19" x14ac:dyDescent="0.2">
      <c r="K245" s="189"/>
      <c r="L245" s="189"/>
      <c r="M245" s="189"/>
      <c r="N245" s="189"/>
      <c r="O245" s="189"/>
      <c r="P245" s="189"/>
      <c r="Q245" s="189"/>
      <c r="R245" s="189"/>
      <c r="S245" s="189"/>
    </row>
    <row r="246" spans="11:19" x14ac:dyDescent="0.2">
      <c r="K246" s="189"/>
      <c r="L246" s="189"/>
      <c r="M246" s="189"/>
      <c r="N246" s="189"/>
      <c r="O246" s="189"/>
      <c r="P246" s="189"/>
      <c r="Q246" s="189"/>
      <c r="R246" s="189"/>
      <c r="S246" s="189"/>
    </row>
    <row r="247" spans="11:19" x14ac:dyDescent="0.2">
      <c r="K247" s="189"/>
      <c r="L247" s="189"/>
      <c r="M247" s="189"/>
      <c r="N247" s="189"/>
      <c r="O247" s="189"/>
      <c r="P247" s="189"/>
      <c r="Q247" s="189"/>
      <c r="R247" s="189"/>
      <c r="S247" s="189"/>
    </row>
    <row r="248" spans="11:19" x14ac:dyDescent="0.2">
      <c r="K248" s="189"/>
      <c r="L248" s="189"/>
      <c r="M248" s="189"/>
      <c r="N248" s="189"/>
      <c r="O248" s="189"/>
      <c r="P248" s="189"/>
      <c r="Q248" s="189"/>
      <c r="R248" s="189"/>
      <c r="S248" s="189"/>
    </row>
    <row r="249" spans="11:19" x14ac:dyDescent="0.2">
      <c r="K249" s="189"/>
      <c r="L249" s="189"/>
      <c r="M249" s="189"/>
      <c r="N249" s="189"/>
      <c r="O249" s="189"/>
      <c r="P249" s="189"/>
      <c r="Q249" s="189"/>
      <c r="R249" s="189"/>
      <c r="S249" s="189"/>
    </row>
    <row r="250" spans="11:19" x14ac:dyDescent="0.2">
      <c r="K250" s="189"/>
      <c r="L250" s="189"/>
      <c r="M250" s="189"/>
      <c r="N250" s="189"/>
      <c r="O250" s="189"/>
      <c r="P250" s="189"/>
      <c r="Q250" s="189"/>
      <c r="R250" s="189"/>
      <c r="S250" s="189"/>
    </row>
    <row r="251" spans="11:19" x14ac:dyDescent="0.2">
      <c r="K251" s="189"/>
      <c r="L251" s="189"/>
      <c r="M251" s="189"/>
      <c r="N251" s="189"/>
      <c r="O251" s="189"/>
      <c r="P251" s="189"/>
      <c r="Q251" s="189"/>
      <c r="R251" s="189"/>
      <c r="S251" s="189"/>
    </row>
    <row r="252" spans="11:19" x14ac:dyDescent="0.2">
      <c r="K252" s="189"/>
      <c r="L252" s="189"/>
      <c r="M252" s="189"/>
      <c r="N252" s="189"/>
      <c r="O252" s="189"/>
      <c r="P252" s="189"/>
      <c r="Q252" s="189"/>
      <c r="R252" s="189"/>
      <c r="S252" s="189"/>
    </row>
    <row r="253" spans="11:19" x14ac:dyDescent="0.2">
      <c r="K253" s="189"/>
      <c r="L253" s="189"/>
      <c r="M253" s="189"/>
      <c r="N253" s="189"/>
      <c r="O253" s="189"/>
      <c r="P253" s="189"/>
      <c r="Q253" s="189"/>
      <c r="R253" s="189"/>
      <c r="S253" s="189"/>
    </row>
    <row r="254" spans="11:19" x14ac:dyDescent="0.2">
      <c r="K254" s="189"/>
      <c r="L254" s="189"/>
      <c r="M254" s="189"/>
      <c r="N254" s="189"/>
      <c r="O254" s="189"/>
      <c r="P254" s="189"/>
      <c r="Q254" s="189"/>
      <c r="R254" s="189"/>
      <c r="S254" s="189"/>
    </row>
    <row r="255" spans="11:19" x14ac:dyDescent="0.2">
      <c r="K255" s="189"/>
      <c r="L255" s="189"/>
      <c r="M255" s="189"/>
      <c r="N255" s="189"/>
      <c r="O255" s="189"/>
      <c r="P255" s="189"/>
      <c r="Q255" s="189"/>
      <c r="R255" s="189"/>
      <c r="S255" s="189"/>
    </row>
    <row r="256" spans="11:19" x14ac:dyDescent="0.2">
      <c r="K256" s="189"/>
      <c r="L256" s="189"/>
      <c r="M256" s="189"/>
      <c r="N256" s="189"/>
      <c r="O256" s="189"/>
      <c r="P256" s="189"/>
      <c r="Q256" s="189"/>
      <c r="R256" s="189"/>
      <c r="S256" s="189"/>
    </row>
    <row r="257" spans="11:19" x14ac:dyDescent="0.2">
      <c r="K257" s="189"/>
      <c r="L257" s="189"/>
      <c r="M257" s="189"/>
      <c r="N257" s="189"/>
      <c r="O257" s="189"/>
      <c r="P257" s="189"/>
      <c r="Q257" s="189"/>
      <c r="R257" s="189"/>
      <c r="S257" s="189"/>
    </row>
    <row r="258" spans="11:19" x14ac:dyDescent="0.2">
      <c r="K258" s="189"/>
      <c r="L258" s="189"/>
      <c r="M258" s="189"/>
      <c r="N258" s="189"/>
      <c r="O258" s="189"/>
      <c r="P258" s="189"/>
      <c r="Q258" s="189"/>
      <c r="R258" s="189"/>
      <c r="S258" s="189"/>
    </row>
    <row r="259" spans="11:19" x14ac:dyDescent="0.2">
      <c r="K259" s="189"/>
      <c r="L259" s="189"/>
      <c r="M259" s="189"/>
      <c r="N259" s="189"/>
      <c r="O259" s="189"/>
      <c r="P259" s="189"/>
      <c r="Q259" s="189"/>
      <c r="R259" s="189"/>
      <c r="S259" s="189"/>
    </row>
    <row r="260" spans="11:19" x14ac:dyDescent="0.2">
      <c r="K260" s="189"/>
      <c r="L260" s="189"/>
      <c r="M260" s="189"/>
      <c r="N260" s="189"/>
      <c r="O260" s="189"/>
      <c r="P260" s="189"/>
      <c r="Q260" s="189"/>
      <c r="R260" s="189"/>
      <c r="S260" s="189"/>
    </row>
    <row r="261" spans="11:19" x14ac:dyDescent="0.2">
      <c r="K261" s="189"/>
      <c r="L261" s="189"/>
      <c r="M261" s="189"/>
      <c r="N261" s="189"/>
      <c r="O261" s="189"/>
      <c r="P261" s="189"/>
      <c r="Q261" s="189"/>
      <c r="R261" s="189"/>
      <c r="S261" s="189"/>
    </row>
    <row r="262" spans="11:19" x14ac:dyDescent="0.2">
      <c r="K262" s="189"/>
      <c r="L262" s="189"/>
      <c r="M262" s="189"/>
      <c r="N262" s="189"/>
      <c r="O262" s="189"/>
      <c r="P262" s="189"/>
      <c r="Q262" s="189"/>
      <c r="R262" s="189"/>
      <c r="S262" s="189"/>
    </row>
    <row r="263" spans="11:19" x14ac:dyDescent="0.2">
      <c r="K263" s="189"/>
      <c r="L263" s="189"/>
      <c r="M263" s="189"/>
      <c r="N263" s="189"/>
      <c r="O263" s="189"/>
      <c r="P263" s="189"/>
      <c r="Q263" s="189"/>
      <c r="R263" s="189"/>
      <c r="S263" s="189"/>
    </row>
    <row r="264" spans="11:19" x14ac:dyDescent="0.2">
      <c r="K264" s="189"/>
      <c r="L264" s="189"/>
      <c r="M264" s="189"/>
      <c r="N264" s="189"/>
      <c r="O264" s="189"/>
      <c r="P264" s="189"/>
      <c r="Q264" s="189"/>
      <c r="R264" s="189"/>
      <c r="S264" s="189"/>
    </row>
    <row r="265" spans="11:19" x14ac:dyDescent="0.2">
      <c r="K265" s="189"/>
      <c r="L265" s="189"/>
      <c r="M265" s="189"/>
      <c r="N265" s="189"/>
      <c r="O265" s="189"/>
      <c r="P265" s="189"/>
      <c r="Q265" s="189"/>
      <c r="R265" s="189"/>
      <c r="S265" s="189"/>
    </row>
    <row r="266" spans="11:19" x14ac:dyDescent="0.2">
      <c r="K266" s="189"/>
      <c r="L266" s="189"/>
      <c r="M266" s="189"/>
      <c r="N266" s="189"/>
      <c r="O266" s="189"/>
      <c r="P266" s="189"/>
      <c r="Q266" s="189"/>
      <c r="R266" s="189"/>
      <c r="S266" s="189"/>
    </row>
    <row r="267" spans="11:19" x14ac:dyDescent="0.2">
      <c r="K267" s="189"/>
      <c r="L267" s="189"/>
      <c r="M267" s="189"/>
      <c r="N267" s="189"/>
      <c r="O267" s="189"/>
      <c r="P267" s="189"/>
      <c r="Q267" s="189"/>
      <c r="R267" s="189"/>
      <c r="S267" s="189"/>
    </row>
    <row r="268" spans="11:19" x14ac:dyDescent="0.2">
      <c r="K268" s="189"/>
      <c r="L268" s="189"/>
      <c r="M268" s="189"/>
      <c r="N268" s="189"/>
      <c r="O268" s="189"/>
      <c r="P268" s="189"/>
      <c r="Q268" s="189"/>
      <c r="R268" s="189"/>
      <c r="S268" s="189"/>
    </row>
    <row r="269" spans="11:19" x14ac:dyDescent="0.2">
      <c r="K269" s="189"/>
      <c r="L269" s="189"/>
      <c r="M269" s="189"/>
      <c r="N269" s="189"/>
      <c r="O269" s="189"/>
      <c r="P269" s="189"/>
      <c r="Q269" s="189"/>
      <c r="R269" s="189"/>
      <c r="S269" s="189"/>
    </row>
    <row r="270" spans="11:19" x14ac:dyDescent="0.2">
      <c r="K270" s="189"/>
      <c r="L270" s="189"/>
      <c r="M270" s="189"/>
      <c r="N270" s="189"/>
      <c r="O270" s="189"/>
      <c r="P270" s="189"/>
      <c r="Q270" s="189"/>
      <c r="R270" s="189"/>
      <c r="S270" s="189"/>
    </row>
    <row r="271" spans="11:19" x14ac:dyDescent="0.2">
      <c r="K271" s="189"/>
      <c r="L271" s="189"/>
      <c r="M271" s="189"/>
      <c r="N271" s="189"/>
      <c r="O271" s="189"/>
      <c r="P271" s="189"/>
      <c r="Q271" s="189"/>
      <c r="R271" s="189"/>
      <c r="S271" s="189"/>
    </row>
    <row r="272" spans="11:19" x14ac:dyDescent="0.2">
      <c r="K272" s="189"/>
      <c r="L272" s="189"/>
      <c r="M272" s="189"/>
      <c r="N272" s="189"/>
      <c r="O272" s="189"/>
      <c r="P272" s="189"/>
      <c r="Q272" s="189"/>
      <c r="R272" s="189"/>
      <c r="S272" s="189"/>
    </row>
    <row r="273" spans="11:19" x14ac:dyDescent="0.2">
      <c r="K273" s="189"/>
      <c r="L273" s="189"/>
      <c r="M273" s="189"/>
      <c r="N273" s="189"/>
      <c r="O273" s="189"/>
      <c r="P273" s="189"/>
      <c r="Q273" s="189"/>
      <c r="R273" s="189"/>
      <c r="S273" s="189"/>
    </row>
    <row r="274" spans="11:19" x14ac:dyDescent="0.2">
      <c r="K274" s="189"/>
      <c r="L274" s="189"/>
      <c r="M274" s="189"/>
      <c r="N274" s="189"/>
      <c r="O274" s="189"/>
      <c r="P274" s="189"/>
      <c r="Q274" s="189"/>
      <c r="R274" s="189"/>
      <c r="S274" s="189"/>
    </row>
    <row r="275" spans="11:19" x14ac:dyDescent="0.2">
      <c r="K275" s="189"/>
      <c r="L275" s="189"/>
      <c r="M275" s="189"/>
      <c r="N275" s="189"/>
      <c r="O275" s="189"/>
      <c r="P275" s="189"/>
      <c r="Q275" s="189"/>
      <c r="R275" s="189"/>
      <c r="S275" s="189"/>
    </row>
    <row r="276" spans="11:19" x14ac:dyDescent="0.2">
      <c r="K276" s="189"/>
      <c r="L276" s="189"/>
      <c r="M276" s="189"/>
      <c r="N276" s="189"/>
      <c r="O276" s="189"/>
      <c r="P276" s="189"/>
      <c r="Q276" s="189"/>
      <c r="R276" s="189"/>
      <c r="S276" s="189"/>
    </row>
    <row r="277" spans="11:19" x14ac:dyDescent="0.2">
      <c r="K277" s="189"/>
      <c r="L277" s="189"/>
      <c r="M277" s="189"/>
      <c r="N277" s="189"/>
      <c r="O277" s="189"/>
      <c r="P277" s="189"/>
      <c r="Q277" s="189"/>
      <c r="R277" s="189"/>
      <c r="S277" s="189"/>
    </row>
    <row r="278" spans="11:19" x14ac:dyDescent="0.2">
      <c r="K278" s="189"/>
      <c r="L278" s="189"/>
      <c r="M278" s="189"/>
      <c r="N278" s="189"/>
      <c r="O278" s="189"/>
      <c r="P278" s="189"/>
      <c r="Q278" s="189"/>
      <c r="R278" s="189"/>
      <c r="S278" s="189"/>
    </row>
    <row r="279" spans="11:19" x14ac:dyDescent="0.2">
      <c r="K279" s="189"/>
      <c r="L279" s="189"/>
      <c r="M279" s="189"/>
      <c r="N279" s="189"/>
      <c r="O279" s="189"/>
      <c r="P279" s="189"/>
      <c r="Q279" s="189"/>
      <c r="R279" s="189"/>
      <c r="S279" s="189"/>
    </row>
    <row r="280" spans="11:19" x14ac:dyDescent="0.2">
      <c r="K280" s="189"/>
      <c r="L280" s="189"/>
      <c r="M280" s="189"/>
      <c r="N280" s="189"/>
      <c r="O280" s="189"/>
      <c r="P280" s="189"/>
      <c r="Q280" s="189"/>
      <c r="R280" s="189"/>
      <c r="S280" s="189"/>
    </row>
    <row r="281" spans="11:19" x14ac:dyDescent="0.2">
      <c r="K281" s="189"/>
      <c r="L281" s="189"/>
      <c r="M281" s="189"/>
      <c r="N281" s="189"/>
      <c r="O281" s="189"/>
      <c r="P281" s="189"/>
      <c r="Q281" s="189"/>
      <c r="R281" s="189"/>
      <c r="S281" s="189"/>
    </row>
    <row r="282" spans="11:19" x14ac:dyDescent="0.2">
      <c r="K282" s="189"/>
      <c r="L282" s="189"/>
      <c r="M282" s="189"/>
      <c r="N282" s="189"/>
      <c r="O282" s="189"/>
      <c r="P282" s="189"/>
      <c r="Q282" s="189"/>
      <c r="R282" s="189"/>
      <c r="S282" s="189"/>
    </row>
    <row r="283" spans="11:19" x14ac:dyDescent="0.2">
      <c r="K283" s="189"/>
      <c r="L283" s="189"/>
      <c r="M283" s="189"/>
      <c r="N283" s="189"/>
      <c r="O283" s="189"/>
      <c r="P283" s="189"/>
      <c r="Q283" s="189"/>
      <c r="R283" s="189"/>
      <c r="S283" s="189"/>
    </row>
    <row r="284" spans="11:19" x14ac:dyDescent="0.2">
      <c r="K284" s="189"/>
      <c r="L284" s="189"/>
      <c r="M284" s="189"/>
      <c r="N284" s="189"/>
      <c r="O284" s="189"/>
      <c r="P284" s="189"/>
      <c r="Q284" s="189"/>
      <c r="R284" s="189"/>
      <c r="S284" s="189"/>
    </row>
    <row r="285" spans="11:19" x14ac:dyDescent="0.2">
      <c r="K285" s="189"/>
      <c r="L285" s="189"/>
      <c r="M285" s="189"/>
      <c r="N285" s="189"/>
      <c r="O285" s="189"/>
      <c r="P285" s="189"/>
      <c r="Q285" s="189"/>
      <c r="R285" s="189"/>
      <c r="S285" s="189"/>
    </row>
    <row r="286" spans="11:19" x14ac:dyDescent="0.2">
      <c r="K286" s="189"/>
      <c r="L286" s="189"/>
      <c r="M286" s="189"/>
      <c r="N286" s="189"/>
      <c r="O286" s="189"/>
      <c r="P286" s="189"/>
      <c r="Q286" s="189"/>
      <c r="R286" s="189"/>
      <c r="S286" s="189"/>
    </row>
    <row r="287" spans="11:19" x14ac:dyDescent="0.2">
      <c r="K287" s="189"/>
      <c r="L287" s="189"/>
      <c r="M287" s="189"/>
      <c r="N287" s="189"/>
      <c r="O287" s="189"/>
      <c r="P287" s="189"/>
      <c r="Q287" s="189"/>
      <c r="R287" s="189"/>
      <c r="S287" s="189"/>
    </row>
    <row r="288" spans="11:19" x14ac:dyDescent="0.2">
      <c r="K288" s="189"/>
      <c r="L288" s="189"/>
      <c r="M288" s="189"/>
      <c r="N288" s="189"/>
      <c r="O288" s="189"/>
      <c r="P288" s="189"/>
      <c r="Q288" s="189"/>
      <c r="R288" s="189"/>
      <c r="S288" s="189"/>
    </row>
    <row r="289" spans="11:19" x14ac:dyDescent="0.2">
      <c r="K289" s="189"/>
      <c r="L289" s="189"/>
      <c r="M289" s="189"/>
      <c r="N289" s="189"/>
      <c r="O289" s="189"/>
      <c r="P289" s="189"/>
      <c r="Q289" s="189"/>
      <c r="R289" s="189"/>
      <c r="S289" s="189"/>
    </row>
    <row r="290" spans="11:19" x14ac:dyDescent="0.2">
      <c r="K290" s="189"/>
      <c r="L290" s="189"/>
      <c r="M290" s="189"/>
      <c r="N290" s="189"/>
      <c r="O290" s="189"/>
      <c r="P290" s="189"/>
      <c r="Q290" s="189"/>
      <c r="R290" s="189"/>
      <c r="S290" s="189"/>
    </row>
    <row r="291" spans="11:19" x14ac:dyDescent="0.2">
      <c r="K291" s="189"/>
      <c r="L291" s="189"/>
      <c r="M291" s="189"/>
      <c r="N291" s="189"/>
      <c r="O291" s="189"/>
      <c r="P291" s="189"/>
      <c r="Q291" s="189"/>
      <c r="R291" s="189"/>
      <c r="S291" s="189"/>
    </row>
    <row r="292" spans="11:19" x14ac:dyDescent="0.2">
      <c r="K292" s="189"/>
      <c r="L292" s="189"/>
      <c r="M292" s="189"/>
      <c r="N292" s="189"/>
      <c r="O292" s="189"/>
      <c r="P292" s="189"/>
      <c r="Q292" s="189"/>
      <c r="R292" s="189"/>
      <c r="S292" s="189"/>
    </row>
    <row r="293" spans="11:19" x14ac:dyDescent="0.2">
      <c r="K293" s="189"/>
      <c r="L293" s="189"/>
      <c r="M293" s="189"/>
      <c r="N293" s="189"/>
      <c r="O293" s="189"/>
      <c r="P293" s="189"/>
      <c r="Q293" s="189"/>
      <c r="R293" s="189"/>
      <c r="S293" s="189"/>
    </row>
    <row r="294" spans="11:19" x14ac:dyDescent="0.2">
      <c r="K294" s="189"/>
      <c r="L294" s="189"/>
      <c r="M294" s="189"/>
      <c r="N294" s="189"/>
      <c r="O294" s="189"/>
      <c r="P294" s="189"/>
      <c r="Q294" s="189"/>
      <c r="R294" s="189"/>
      <c r="S294" s="189"/>
    </row>
    <row r="295" spans="11:19" x14ac:dyDescent="0.2">
      <c r="K295" s="189"/>
      <c r="L295" s="189"/>
      <c r="M295" s="189"/>
      <c r="N295" s="189"/>
      <c r="O295" s="189"/>
      <c r="P295" s="189"/>
      <c r="Q295" s="189"/>
      <c r="R295" s="189"/>
      <c r="S295" s="189"/>
    </row>
    <row r="296" spans="11:19" x14ac:dyDescent="0.2">
      <c r="K296" s="189"/>
      <c r="L296" s="189"/>
      <c r="M296" s="189"/>
      <c r="N296" s="189"/>
      <c r="O296" s="189"/>
      <c r="P296" s="189"/>
      <c r="Q296" s="189"/>
      <c r="R296" s="189"/>
      <c r="S296" s="189"/>
    </row>
    <row r="297" spans="11:19" x14ac:dyDescent="0.2">
      <c r="K297" s="189"/>
      <c r="L297" s="189"/>
      <c r="M297" s="189"/>
      <c r="N297" s="189"/>
      <c r="O297" s="189"/>
      <c r="P297" s="189"/>
      <c r="Q297" s="189"/>
      <c r="R297" s="189"/>
      <c r="S297" s="189"/>
    </row>
    <row r="298" spans="11:19" x14ac:dyDescent="0.2">
      <c r="K298" s="189"/>
      <c r="L298" s="189"/>
      <c r="M298" s="189"/>
      <c r="N298" s="189"/>
      <c r="O298" s="189"/>
      <c r="P298" s="189"/>
      <c r="Q298" s="189"/>
      <c r="R298" s="189"/>
      <c r="S298" s="189"/>
    </row>
    <row r="299" spans="11:19" x14ac:dyDescent="0.2">
      <c r="K299" s="189"/>
      <c r="L299" s="189"/>
      <c r="M299" s="189"/>
      <c r="N299" s="189"/>
      <c r="O299" s="189"/>
      <c r="P299" s="189"/>
      <c r="Q299" s="189"/>
      <c r="R299" s="189"/>
      <c r="S299" s="189"/>
    </row>
    <row r="300" spans="11:19" x14ac:dyDescent="0.2">
      <c r="K300" s="189"/>
      <c r="L300" s="189"/>
      <c r="M300" s="189"/>
      <c r="N300" s="189"/>
      <c r="O300" s="189"/>
      <c r="P300" s="189"/>
      <c r="Q300" s="189"/>
      <c r="R300" s="189"/>
      <c r="S300" s="189"/>
    </row>
    <row r="301" spans="11:19" x14ac:dyDescent="0.2">
      <c r="K301" s="189"/>
      <c r="L301" s="189"/>
      <c r="M301" s="189"/>
      <c r="N301" s="189"/>
      <c r="O301" s="189"/>
      <c r="P301" s="189"/>
      <c r="Q301" s="189"/>
      <c r="R301" s="189"/>
      <c r="S301" s="189"/>
    </row>
    <row r="302" spans="11:19" x14ac:dyDescent="0.2">
      <c r="K302" s="189"/>
      <c r="L302" s="189"/>
      <c r="M302" s="189"/>
      <c r="N302" s="189"/>
      <c r="O302" s="189"/>
      <c r="P302" s="189"/>
      <c r="Q302" s="189"/>
      <c r="R302" s="189"/>
      <c r="S302" s="189"/>
    </row>
    <row r="303" spans="11:19" x14ac:dyDescent="0.2">
      <c r="K303" s="189"/>
      <c r="L303" s="189"/>
      <c r="M303" s="189"/>
      <c r="N303" s="189"/>
      <c r="O303" s="189"/>
      <c r="P303" s="189"/>
      <c r="Q303" s="189"/>
      <c r="R303" s="189"/>
      <c r="S303" s="189"/>
    </row>
    <row r="304" spans="11:19" x14ac:dyDescent="0.2">
      <c r="K304" s="189"/>
      <c r="L304" s="189"/>
      <c r="M304" s="189"/>
      <c r="N304" s="189"/>
      <c r="O304" s="189"/>
      <c r="P304" s="189"/>
      <c r="Q304" s="189"/>
      <c r="R304" s="189"/>
      <c r="S304" s="189"/>
    </row>
    <row r="305" spans="11:19" x14ac:dyDescent="0.2">
      <c r="K305" s="189"/>
      <c r="L305" s="189"/>
      <c r="M305" s="189"/>
      <c r="N305" s="189"/>
      <c r="O305" s="189"/>
      <c r="P305" s="189"/>
      <c r="Q305" s="189"/>
      <c r="R305" s="189"/>
      <c r="S305" s="189"/>
    </row>
    <row r="306" spans="11:19" x14ac:dyDescent="0.2">
      <c r="K306" s="189"/>
      <c r="L306" s="189"/>
      <c r="M306" s="189"/>
      <c r="N306" s="189"/>
      <c r="O306" s="189"/>
      <c r="P306" s="189"/>
      <c r="Q306" s="189"/>
      <c r="R306" s="189"/>
      <c r="S306" s="189"/>
    </row>
    <row r="307" spans="11:19" x14ac:dyDescent="0.2">
      <c r="K307" s="189"/>
      <c r="L307" s="189"/>
      <c r="M307" s="189"/>
      <c r="N307" s="189"/>
      <c r="O307" s="189"/>
      <c r="P307" s="189"/>
      <c r="Q307" s="189"/>
      <c r="R307" s="189"/>
      <c r="S307" s="189"/>
    </row>
    <row r="308" spans="11:19" x14ac:dyDescent="0.2">
      <c r="K308" s="189"/>
      <c r="L308" s="189"/>
      <c r="M308" s="189"/>
      <c r="N308" s="189"/>
      <c r="O308" s="189"/>
      <c r="P308" s="189"/>
      <c r="Q308" s="189"/>
      <c r="R308" s="189"/>
      <c r="S308" s="189"/>
    </row>
    <row r="309" spans="11:19" x14ac:dyDescent="0.2">
      <c r="K309" s="189"/>
      <c r="L309" s="189"/>
      <c r="M309" s="189"/>
      <c r="N309" s="189"/>
      <c r="O309" s="189"/>
      <c r="P309" s="189"/>
      <c r="Q309" s="189"/>
      <c r="R309" s="189"/>
      <c r="S309" s="189"/>
    </row>
    <row r="310" spans="11:19" x14ac:dyDescent="0.2">
      <c r="K310" s="189"/>
      <c r="L310" s="189"/>
      <c r="M310" s="189"/>
      <c r="N310" s="189"/>
      <c r="O310" s="189"/>
      <c r="P310" s="189"/>
      <c r="Q310" s="189"/>
      <c r="R310" s="189"/>
      <c r="S310" s="189"/>
    </row>
    <row r="311" spans="11:19" x14ac:dyDescent="0.2">
      <c r="K311" s="189"/>
      <c r="L311" s="189"/>
      <c r="M311" s="189"/>
      <c r="N311" s="189"/>
      <c r="O311" s="189"/>
      <c r="P311" s="189"/>
      <c r="Q311" s="189"/>
      <c r="R311" s="189"/>
      <c r="S311" s="189"/>
    </row>
    <row r="312" spans="11:19" x14ac:dyDescent="0.2">
      <c r="K312" s="189"/>
      <c r="L312" s="189"/>
      <c r="M312" s="189"/>
      <c r="N312" s="189"/>
      <c r="O312" s="189"/>
      <c r="P312" s="189"/>
      <c r="Q312" s="189"/>
      <c r="R312" s="189"/>
      <c r="S312" s="189"/>
    </row>
    <row r="313" spans="11:19" x14ac:dyDescent="0.2">
      <c r="K313" s="189"/>
      <c r="L313" s="189"/>
      <c r="M313" s="189"/>
      <c r="N313" s="189"/>
      <c r="O313" s="189"/>
      <c r="P313" s="189"/>
      <c r="Q313" s="189"/>
      <c r="R313" s="189"/>
      <c r="S313" s="189"/>
    </row>
    <row r="314" spans="11:19" x14ac:dyDescent="0.2">
      <c r="K314" s="189"/>
      <c r="L314" s="189"/>
      <c r="M314" s="189"/>
      <c r="N314" s="189"/>
      <c r="O314" s="189"/>
      <c r="P314" s="189"/>
      <c r="Q314" s="189"/>
      <c r="R314" s="189"/>
      <c r="S314" s="189"/>
    </row>
    <row r="315" spans="11:19" x14ac:dyDescent="0.2">
      <c r="K315" s="189"/>
      <c r="L315" s="189"/>
      <c r="M315" s="189"/>
      <c r="N315" s="189"/>
      <c r="O315" s="189"/>
      <c r="P315" s="189"/>
      <c r="Q315" s="189"/>
      <c r="R315" s="189"/>
      <c r="S315" s="189"/>
    </row>
    <row r="316" spans="11:19" x14ac:dyDescent="0.2">
      <c r="K316" s="189"/>
      <c r="L316" s="189"/>
      <c r="M316" s="189"/>
      <c r="N316" s="189"/>
      <c r="O316" s="189"/>
      <c r="P316" s="189"/>
      <c r="Q316" s="189"/>
      <c r="R316" s="189"/>
      <c r="S316" s="189"/>
    </row>
    <row r="317" spans="11:19" x14ac:dyDescent="0.2">
      <c r="K317" s="189"/>
      <c r="L317" s="189"/>
      <c r="M317" s="189"/>
      <c r="N317" s="189"/>
      <c r="O317" s="189"/>
      <c r="P317" s="189"/>
      <c r="Q317" s="189"/>
      <c r="R317" s="189"/>
      <c r="S317" s="189"/>
    </row>
    <row r="318" spans="11:19" x14ac:dyDescent="0.2">
      <c r="K318" s="189"/>
      <c r="L318" s="189"/>
      <c r="M318" s="189"/>
      <c r="N318" s="189"/>
      <c r="O318" s="189"/>
      <c r="P318" s="189"/>
      <c r="Q318" s="189"/>
      <c r="R318" s="189"/>
      <c r="S318" s="189"/>
    </row>
    <row r="319" spans="11:19" x14ac:dyDescent="0.2">
      <c r="K319" s="189"/>
      <c r="L319" s="189"/>
      <c r="M319" s="189"/>
      <c r="N319" s="189"/>
      <c r="O319" s="189"/>
      <c r="P319" s="189"/>
      <c r="Q319" s="189"/>
      <c r="R319" s="189"/>
      <c r="S319" s="189"/>
    </row>
    <row r="320" spans="11:19" x14ac:dyDescent="0.2">
      <c r="K320" s="189"/>
      <c r="L320" s="189"/>
      <c r="M320" s="189"/>
      <c r="N320" s="189"/>
      <c r="O320" s="189"/>
      <c r="P320" s="189"/>
      <c r="Q320" s="189"/>
      <c r="R320" s="189"/>
      <c r="S320" s="189"/>
    </row>
    <row r="321" spans="11:19" x14ac:dyDescent="0.2">
      <c r="K321" s="189"/>
      <c r="L321" s="189"/>
      <c r="M321" s="189"/>
      <c r="N321" s="189"/>
      <c r="O321" s="189"/>
      <c r="P321" s="189"/>
      <c r="Q321" s="189"/>
      <c r="R321" s="189"/>
      <c r="S321" s="189"/>
    </row>
    <row r="322" spans="11:19" x14ac:dyDescent="0.2">
      <c r="K322" s="189"/>
      <c r="L322" s="189"/>
      <c r="M322" s="189"/>
      <c r="N322" s="189"/>
      <c r="O322" s="189"/>
      <c r="P322" s="189"/>
      <c r="Q322" s="189"/>
      <c r="R322" s="189"/>
      <c r="S322" s="189"/>
    </row>
    <row r="323" spans="11:19" x14ac:dyDescent="0.2">
      <c r="K323" s="189"/>
      <c r="L323" s="189"/>
      <c r="M323" s="189"/>
      <c r="N323" s="189"/>
      <c r="O323" s="189"/>
      <c r="P323" s="189"/>
      <c r="Q323" s="189"/>
      <c r="R323" s="189"/>
      <c r="S323" s="189"/>
    </row>
    <row r="324" spans="11:19" x14ac:dyDescent="0.2">
      <c r="K324" s="189"/>
      <c r="L324" s="189"/>
      <c r="M324" s="189"/>
      <c r="N324" s="189"/>
      <c r="O324" s="189"/>
      <c r="P324" s="189"/>
      <c r="Q324" s="189"/>
      <c r="R324" s="189"/>
      <c r="S324" s="189"/>
    </row>
    <row r="325" spans="11:19" x14ac:dyDescent="0.2">
      <c r="K325" s="189"/>
      <c r="L325" s="189"/>
      <c r="M325" s="189"/>
      <c r="N325" s="189"/>
      <c r="O325" s="189"/>
      <c r="P325" s="189"/>
      <c r="Q325" s="189"/>
      <c r="R325" s="189"/>
      <c r="S325" s="189"/>
    </row>
    <row r="326" spans="11:19" x14ac:dyDescent="0.2">
      <c r="K326" s="189"/>
      <c r="L326" s="189"/>
      <c r="M326" s="189"/>
      <c r="N326" s="189"/>
      <c r="O326" s="189"/>
      <c r="P326" s="189"/>
      <c r="Q326" s="189"/>
      <c r="R326" s="189"/>
      <c r="S326" s="189"/>
    </row>
    <row r="327" spans="11:19" x14ac:dyDescent="0.2">
      <c r="K327" s="189"/>
      <c r="L327" s="189"/>
      <c r="M327" s="189"/>
      <c r="N327" s="189"/>
      <c r="O327" s="189"/>
      <c r="P327" s="189"/>
      <c r="Q327" s="189"/>
      <c r="R327" s="189"/>
      <c r="S327" s="189"/>
    </row>
    <row r="328" spans="11:19" x14ac:dyDescent="0.2">
      <c r="K328" s="189"/>
      <c r="L328" s="189"/>
      <c r="M328" s="189"/>
      <c r="N328" s="189"/>
      <c r="O328" s="189"/>
      <c r="P328" s="189"/>
      <c r="Q328" s="189"/>
      <c r="R328" s="189"/>
      <c r="S328" s="189"/>
    </row>
    <row r="329" spans="11:19" x14ac:dyDescent="0.2">
      <c r="K329" s="189"/>
      <c r="L329" s="189"/>
      <c r="M329" s="189"/>
      <c r="N329" s="189"/>
      <c r="O329" s="189"/>
      <c r="P329" s="189"/>
      <c r="Q329" s="189"/>
      <c r="R329" s="189"/>
      <c r="S329" s="189"/>
    </row>
    <row r="330" spans="11:19" x14ac:dyDescent="0.2">
      <c r="K330" s="189"/>
      <c r="L330" s="189"/>
      <c r="M330" s="189"/>
      <c r="N330" s="189"/>
      <c r="O330" s="189"/>
      <c r="P330" s="189"/>
      <c r="Q330" s="189"/>
      <c r="R330" s="189"/>
      <c r="S330" s="189"/>
    </row>
    <row r="331" spans="11:19" x14ac:dyDescent="0.2">
      <c r="K331" s="189"/>
      <c r="L331" s="189"/>
      <c r="M331" s="189"/>
      <c r="N331" s="189"/>
      <c r="O331" s="189"/>
      <c r="P331" s="189"/>
      <c r="Q331" s="189"/>
      <c r="R331" s="189"/>
      <c r="S331" s="189"/>
    </row>
    <row r="332" spans="11:19" x14ac:dyDescent="0.2">
      <c r="K332" s="189"/>
      <c r="L332" s="189"/>
      <c r="M332" s="189"/>
      <c r="N332" s="189"/>
      <c r="O332" s="189"/>
      <c r="P332" s="189"/>
      <c r="Q332" s="189"/>
      <c r="R332" s="189"/>
      <c r="S332" s="189"/>
    </row>
    <row r="333" spans="11:19" x14ac:dyDescent="0.2">
      <c r="K333" s="189"/>
      <c r="L333" s="189"/>
      <c r="M333" s="189"/>
      <c r="N333" s="189"/>
      <c r="O333" s="189"/>
      <c r="P333" s="189"/>
      <c r="Q333" s="189"/>
      <c r="R333" s="189"/>
      <c r="S333" s="189"/>
    </row>
    <row r="334" spans="11:19" x14ac:dyDescent="0.2">
      <c r="K334" s="189"/>
      <c r="L334" s="189"/>
      <c r="M334" s="189"/>
      <c r="N334" s="189"/>
      <c r="O334" s="189"/>
      <c r="P334" s="189"/>
      <c r="Q334" s="189"/>
      <c r="R334" s="189"/>
      <c r="S334" s="189"/>
    </row>
    <row r="335" spans="11:19" x14ac:dyDescent="0.2">
      <c r="K335" s="189"/>
      <c r="L335" s="189"/>
      <c r="M335" s="189"/>
      <c r="N335" s="189"/>
      <c r="O335" s="189"/>
      <c r="P335" s="189"/>
      <c r="Q335" s="189"/>
      <c r="R335" s="189"/>
      <c r="S335" s="189"/>
    </row>
    <row r="336" spans="11:19" x14ac:dyDescent="0.2">
      <c r="K336" s="189"/>
      <c r="L336" s="189"/>
      <c r="M336" s="189"/>
      <c r="N336" s="189"/>
      <c r="O336" s="189"/>
      <c r="P336" s="189"/>
      <c r="Q336" s="189"/>
      <c r="R336" s="189"/>
      <c r="S336" s="189"/>
    </row>
    <row r="337" spans="11:19" x14ac:dyDescent="0.2">
      <c r="K337" s="189"/>
      <c r="L337" s="189"/>
      <c r="M337" s="189"/>
      <c r="N337" s="189"/>
      <c r="O337" s="189"/>
      <c r="P337" s="189"/>
      <c r="Q337" s="189"/>
      <c r="R337" s="189"/>
      <c r="S337" s="189"/>
    </row>
    <row r="338" spans="11:19" x14ac:dyDescent="0.2">
      <c r="K338" s="189"/>
      <c r="L338" s="189"/>
      <c r="M338" s="189"/>
      <c r="N338" s="189"/>
      <c r="O338" s="189"/>
      <c r="P338" s="189"/>
      <c r="Q338" s="189"/>
      <c r="R338" s="189"/>
      <c r="S338" s="189"/>
    </row>
    <row r="339" spans="11:19" x14ac:dyDescent="0.2">
      <c r="K339" s="189"/>
      <c r="L339" s="189"/>
      <c r="M339" s="189"/>
      <c r="N339" s="189"/>
      <c r="O339" s="189"/>
      <c r="P339" s="189"/>
      <c r="Q339" s="189"/>
      <c r="R339" s="189"/>
      <c r="S339" s="189"/>
    </row>
    <row r="340" spans="11:19" x14ac:dyDescent="0.2">
      <c r="K340" s="189"/>
      <c r="L340" s="189"/>
      <c r="M340" s="189"/>
      <c r="N340" s="189"/>
      <c r="O340" s="189"/>
      <c r="P340" s="189"/>
      <c r="Q340" s="189"/>
      <c r="R340" s="189"/>
      <c r="S340" s="189"/>
    </row>
    <row r="341" spans="11:19" x14ac:dyDescent="0.2">
      <c r="K341" s="189"/>
      <c r="L341" s="189"/>
      <c r="M341" s="189"/>
      <c r="N341" s="189"/>
      <c r="O341" s="189"/>
      <c r="P341" s="189"/>
      <c r="Q341" s="189"/>
      <c r="R341" s="189"/>
      <c r="S341" s="189"/>
    </row>
    <row r="342" spans="11:19" x14ac:dyDescent="0.2">
      <c r="K342" s="189"/>
      <c r="L342" s="189"/>
      <c r="M342" s="189"/>
      <c r="N342" s="189"/>
      <c r="O342" s="189"/>
      <c r="P342" s="189"/>
      <c r="Q342" s="189"/>
      <c r="R342" s="189"/>
      <c r="S342" s="189"/>
    </row>
    <row r="343" spans="11:19" x14ac:dyDescent="0.2">
      <c r="K343" s="189"/>
      <c r="L343" s="189"/>
      <c r="M343" s="189"/>
      <c r="N343" s="189"/>
      <c r="O343" s="189"/>
      <c r="P343" s="189"/>
      <c r="Q343" s="189"/>
      <c r="R343" s="189"/>
      <c r="S343" s="189"/>
    </row>
    <row r="344" spans="11:19" x14ac:dyDescent="0.2">
      <c r="K344" s="189"/>
      <c r="L344" s="189"/>
      <c r="M344" s="189"/>
      <c r="N344" s="189"/>
      <c r="O344" s="189"/>
      <c r="P344" s="189"/>
      <c r="Q344" s="189"/>
      <c r="R344" s="189"/>
      <c r="S344" s="189"/>
    </row>
    <row r="345" spans="11:19" x14ac:dyDescent="0.2">
      <c r="K345" s="189"/>
      <c r="L345" s="189"/>
      <c r="M345" s="189"/>
      <c r="N345" s="189"/>
      <c r="O345" s="189"/>
      <c r="P345" s="189"/>
      <c r="Q345" s="189"/>
      <c r="R345" s="189"/>
      <c r="S345" s="189"/>
    </row>
    <row r="346" spans="11:19" x14ac:dyDescent="0.2">
      <c r="K346" s="189"/>
      <c r="L346" s="189"/>
      <c r="M346" s="189"/>
      <c r="N346" s="189"/>
      <c r="O346" s="189"/>
      <c r="P346" s="189"/>
      <c r="Q346" s="189"/>
      <c r="R346" s="189"/>
      <c r="S346" s="189"/>
    </row>
    <row r="347" spans="11:19" x14ac:dyDescent="0.2">
      <c r="K347" s="189"/>
      <c r="L347" s="189"/>
      <c r="M347" s="189"/>
      <c r="N347" s="189"/>
      <c r="O347" s="189"/>
      <c r="P347" s="189"/>
      <c r="Q347" s="189"/>
      <c r="R347" s="189"/>
      <c r="S347" s="189"/>
    </row>
    <row r="348" spans="11:19" x14ac:dyDescent="0.2">
      <c r="K348" s="189"/>
      <c r="L348" s="189"/>
      <c r="M348" s="189"/>
      <c r="N348" s="189"/>
      <c r="O348" s="189"/>
      <c r="P348" s="189"/>
      <c r="Q348" s="189"/>
      <c r="R348" s="189"/>
      <c r="S348" s="189"/>
    </row>
    <row r="349" spans="11:19" x14ac:dyDescent="0.2">
      <c r="K349" s="189"/>
      <c r="L349" s="189"/>
      <c r="M349" s="189"/>
      <c r="N349" s="189"/>
      <c r="O349" s="189"/>
      <c r="P349" s="189"/>
      <c r="Q349" s="189"/>
      <c r="R349" s="189"/>
      <c r="S349" s="189"/>
    </row>
    <row r="350" spans="11:19" x14ac:dyDescent="0.2">
      <c r="K350" s="189"/>
      <c r="L350" s="189"/>
      <c r="M350" s="189"/>
      <c r="N350" s="189"/>
      <c r="O350" s="189"/>
      <c r="P350" s="189"/>
      <c r="Q350" s="189"/>
      <c r="R350" s="189"/>
      <c r="S350" s="189"/>
    </row>
    <row r="351" spans="11:19" x14ac:dyDescent="0.2">
      <c r="K351" s="189"/>
      <c r="L351" s="189"/>
      <c r="M351" s="189"/>
      <c r="N351" s="189"/>
      <c r="O351" s="189"/>
      <c r="P351" s="189"/>
      <c r="Q351" s="189"/>
      <c r="R351" s="189"/>
      <c r="S351" s="189"/>
    </row>
    <row r="352" spans="11:19" x14ac:dyDescent="0.2">
      <c r="K352" s="189"/>
      <c r="L352" s="189"/>
      <c r="M352" s="189"/>
      <c r="N352" s="189"/>
      <c r="O352" s="189"/>
      <c r="P352" s="189"/>
      <c r="Q352" s="189"/>
      <c r="R352" s="189"/>
      <c r="S352" s="189"/>
    </row>
    <row r="353" spans="11:19" x14ac:dyDescent="0.2">
      <c r="K353" s="189"/>
      <c r="L353" s="189"/>
      <c r="M353" s="189"/>
      <c r="N353" s="189"/>
      <c r="O353" s="189"/>
      <c r="P353" s="189"/>
      <c r="Q353" s="189"/>
      <c r="R353" s="189"/>
      <c r="S353" s="189"/>
    </row>
    <row r="354" spans="11:19" x14ac:dyDescent="0.2">
      <c r="K354" s="189"/>
      <c r="L354" s="189"/>
      <c r="M354" s="189"/>
      <c r="N354" s="189"/>
      <c r="O354" s="189"/>
      <c r="P354" s="189"/>
      <c r="Q354" s="189"/>
      <c r="R354" s="189"/>
      <c r="S354" s="189"/>
    </row>
    <row r="355" spans="11:19" x14ac:dyDescent="0.2">
      <c r="K355" s="189"/>
      <c r="L355" s="189"/>
      <c r="M355" s="189"/>
      <c r="N355" s="189"/>
      <c r="O355" s="189"/>
      <c r="P355" s="189"/>
      <c r="Q355" s="189"/>
      <c r="R355" s="189"/>
      <c r="S355" s="189"/>
    </row>
    <row r="356" spans="11:19" x14ac:dyDescent="0.2">
      <c r="K356" s="189"/>
      <c r="L356" s="189"/>
      <c r="M356" s="189"/>
      <c r="N356" s="189"/>
      <c r="O356" s="189"/>
      <c r="P356" s="189"/>
      <c r="Q356" s="189"/>
      <c r="R356" s="189"/>
      <c r="S356" s="189"/>
    </row>
    <row r="357" spans="11:19" x14ac:dyDescent="0.2">
      <c r="K357" s="189"/>
      <c r="L357" s="189"/>
      <c r="M357" s="189"/>
      <c r="N357" s="189"/>
      <c r="O357" s="189"/>
      <c r="P357" s="189"/>
      <c r="Q357" s="189"/>
      <c r="R357" s="189"/>
      <c r="S357" s="189"/>
    </row>
    <row r="358" spans="11:19" x14ac:dyDescent="0.2">
      <c r="K358" s="189"/>
      <c r="L358" s="189"/>
      <c r="M358" s="189"/>
      <c r="N358" s="189"/>
      <c r="O358" s="189"/>
      <c r="P358" s="189"/>
      <c r="Q358" s="189"/>
      <c r="R358" s="189"/>
      <c r="S358" s="189"/>
    </row>
    <row r="359" spans="11:19" x14ac:dyDescent="0.2">
      <c r="K359" s="189"/>
      <c r="L359" s="189"/>
      <c r="M359" s="189"/>
      <c r="N359" s="189"/>
      <c r="O359" s="189"/>
      <c r="P359" s="189"/>
      <c r="Q359" s="189"/>
      <c r="R359" s="189"/>
      <c r="S359" s="189"/>
    </row>
    <row r="360" spans="11:19" x14ac:dyDescent="0.2">
      <c r="K360" s="189"/>
      <c r="L360" s="189"/>
      <c r="M360" s="189"/>
      <c r="N360" s="189"/>
      <c r="O360" s="189"/>
      <c r="P360" s="189"/>
      <c r="Q360" s="189"/>
      <c r="R360" s="189"/>
      <c r="S360" s="189"/>
    </row>
    <row r="361" spans="11:19" x14ac:dyDescent="0.2">
      <c r="K361" s="189"/>
      <c r="L361" s="189"/>
      <c r="M361" s="189"/>
      <c r="N361" s="189"/>
      <c r="O361" s="189"/>
      <c r="P361" s="189"/>
      <c r="Q361" s="189"/>
      <c r="R361" s="189"/>
      <c r="S361" s="189"/>
    </row>
    <row r="362" spans="11:19" x14ac:dyDescent="0.2">
      <c r="K362" s="189"/>
      <c r="L362" s="189"/>
      <c r="M362" s="189"/>
      <c r="N362" s="189"/>
      <c r="O362" s="189"/>
      <c r="P362" s="189"/>
      <c r="Q362" s="189"/>
      <c r="R362" s="189"/>
      <c r="S362" s="189"/>
    </row>
    <row r="363" spans="11:19" x14ac:dyDescent="0.2">
      <c r="K363" s="189"/>
      <c r="L363" s="189"/>
      <c r="M363" s="189"/>
      <c r="N363" s="189"/>
      <c r="O363" s="189"/>
      <c r="P363" s="189"/>
      <c r="Q363" s="189"/>
      <c r="R363" s="189"/>
      <c r="S363" s="189"/>
    </row>
    <row r="364" spans="11:19" x14ac:dyDescent="0.2">
      <c r="K364" s="189"/>
      <c r="L364" s="189"/>
      <c r="M364" s="189"/>
      <c r="N364" s="189"/>
      <c r="O364" s="189"/>
      <c r="P364" s="189"/>
      <c r="Q364" s="189"/>
      <c r="R364" s="189"/>
      <c r="S364" s="189"/>
    </row>
    <row r="365" spans="11:19" x14ac:dyDescent="0.2">
      <c r="K365" s="189"/>
      <c r="L365" s="189"/>
      <c r="M365" s="189"/>
      <c r="N365" s="189"/>
      <c r="O365" s="189"/>
      <c r="P365" s="189"/>
      <c r="Q365" s="189"/>
      <c r="R365" s="189"/>
      <c r="S365" s="189"/>
    </row>
    <row r="366" spans="11:19" x14ac:dyDescent="0.2">
      <c r="K366" s="189"/>
      <c r="L366" s="189"/>
      <c r="M366" s="189"/>
      <c r="N366" s="189"/>
      <c r="O366" s="189"/>
      <c r="P366" s="189"/>
      <c r="Q366" s="189"/>
      <c r="R366" s="189"/>
      <c r="S366" s="189"/>
    </row>
    <row r="367" spans="11:19" x14ac:dyDescent="0.2">
      <c r="K367" s="189"/>
      <c r="L367" s="189"/>
      <c r="M367" s="189"/>
      <c r="N367" s="189"/>
      <c r="O367" s="189"/>
      <c r="P367" s="189"/>
      <c r="Q367" s="189"/>
      <c r="R367" s="189"/>
      <c r="S367" s="189"/>
    </row>
    <row r="368" spans="11:19" x14ac:dyDescent="0.2">
      <c r="K368" s="189"/>
      <c r="L368" s="189"/>
      <c r="M368" s="189"/>
      <c r="N368" s="189"/>
      <c r="O368" s="189"/>
      <c r="P368" s="189"/>
      <c r="Q368" s="189"/>
      <c r="R368" s="189"/>
      <c r="S368" s="189"/>
    </row>
    <row r="369" spans="11:19" x14ac:dyDescent="0.2">
      <c r="K369" s="189"/>
      <c r="L369" s="189"/>
      <c r="M369" s="189"/>
      <c r="N369" s="189"/>
      <c r="O369" s="189"/>
      <c r="P369" s="189"/>
      <c r="Q369" s="189"/>
      <c r="R369" s="189"/>
      <c r="S369" s="189"/>
    </row>
    <row r="370" spans="11:19" x14ac:dyDescent="0.2">
      <c r="K370" s="189"/>
      <c r="L370" s="189"/>
      <c r="M370" s="189"/>
      <c r="N370" s="189"/>
      <c r="O370" s="189"/>
      <c r="P370" s="189"/>
      <c r="Q370" s="189"/>
      <c r="R370" s="189"/>
      <c r="S370" s="189"/>
    </row>
    <row r="371" spans="11:19" x14ac:dyDescent="0.2">
      <c r="K371" s="189"/>
      <c r="L371" s="189"/>
      <c r="M371" s="189"/>
      <c r="N371" s="189"/>
      <c r="O371" s="189"/>
      <c r="P371" s="189"/>
      <c r="Q371" s="189"/>
      <c r="R371" s="189"/>
      <c r="S371" s="189"/>
    </row>
    <row r="372" spans="11:19" x14ac:dyDescent="0.2">
      <c r="K372" s="189"/>
      <c r="L372" s="189"/>
      <c r="M372" s="189"/>
      <c r="N372" s="189"/>
      <c r="O372" s="189"/>
      <c r="P372" s="189"/>
      <c r="Q372" s="189"/>
      <c r="R372" s="189"/>
      <c r="S372" s="189"/>
    </row>
    <row r="373" spans="11:19" x14ac:dyDescent="0.2">
      <c r="K373" s="189"/>
      <c r="L373" s="189"/>
      <c r="M373" s="189"/>
      <c r="N373" s="189"/>
      <c r="O373" s="189"/>
      <c r="P373" s="189"/>
      <c r="Q373" s="189"/>
      <c r="R373" s="189"/>
      <c r="S373" s="189"/>
    </row>
    <row r="374" spans="11:19" x14ac:dyDescent="0.2">
      <c r="K374" s="189"/>
      <c r="L374" s="189"/>
      <c r="M374" s="189"/>
      <c r="N374" s="189"/>
      <c r="O374" s="189"/>
      <c r="P374" s="189"/>
      <c r="Q374" s="189"/>
      <c r="R374" s="189"/>
      <c r="S374" s="189"/>
    </row>
    <row r="375" spans="11:19" x14ac:dyDescent="0.2">
      <c r="K375" s="189"/>
      <c r="L375" s="189"/>
      <c r="M375" s="189"/>
      <c r="N375" s="189"/>
      <c r="O375" s="189"/>
      <c r="P375" s="189"/>
      <c r="Q375" s="189"/>
      <c r="R375" s="189"/>
      <c r="S375" s="189"/>
    </row>
    <row r="376" spans="11:19" x14ac:dyDescent="0.2">
      <c r="K376" s="189"/>
      <c r="L376" s="189"/>
      <c r="M376" s="189"/>
      <c r="N376" s="189"/>
      <c r="O376" s="189"/>
      <c r="P376" s="189"/>
      <c r="Q376" s="189"/>
      <c r="R376" s="189"/>
      <c r="S376" s="189"/>
    </row>
    <row r="377" spans="11:19" x14ac:dyDescent="0.2">
      <c r="K377" s="189"/>
      <c r="L377" s="189"/>
      <c r="M377" s="189"/>
      <c r="N377" s="189"/>
      <c r="O377" s="189"/>
      <c r="P377" s="189"/>
      <c r="Q377" s="189"/>
      <c r="R377" s="189"/>
      <c r="S377" s="189"/>
    </row>
    <row r="378" spans="11:19" x14ac:dyDescent="0.2">
      <c r="K378" s="189"/>
      <c r="L378" s="189"/>
      <c r="M378" s="189"/>
      <c r="N378" s="189"/>
      <c r="O378" s="189"/>
      <c r="P378" s="189"/>
      <c r="Q378" s="189"/>
      <c r="R378" s="189"/>
      <c r="S378" s="189"/>
    </row>
    <row r="379" spans="11:19" x14ac:dyDescent="0.2">
      <c r="K379" s="189"/>
      <c r="L379" s="189"/>
      <c r="M379" s="189"/>
      <c r="N379" s="189"/>
      <c r="O379" s="189"/>
      <c r="P379" s="189"/>
      <c r="Q379" s="189"/>
      <c r="R379" s="189"/>
      <c r="S379" s="189"/>
    </row>
    <row r="380" spans="11:19" x14ac:dyDescent="0.2">
      <c r="K380" s="189"/>
      <c r="L380" s="189"/>
      <c r="M380" s="189"/>
      <c r="N380" s="189"/>
      <c r="O380" s="189"/>
      <c r="P380" s="189"/>
      <c r="Q380" s="189"/>
      <c r="R380" s="189"/>
      <c r="S380" s="189"/>
    </row>
    <row r="381" spans="11:19" x14ac:dyDescent="0.2">
      <c r="K381" s="189"/>
      <c r="L381" s="189"/>
      <c r="M381" s="189"/>
      <c r="N381" s="189"/>
      <c r="O381" s="189"/>
      <c r="P381" s="189"/>
      <c r="Q381" s="189"/>
      <c r="R381" s="189"/>
      <c r="S381" s="189"/>
    </row>
    <row r="382" spans="11:19" x14ac:dyDescent="0.2">
      <c r="K382" s="189"/>
      <c r="L382" s="189"/>
      <c r="M382" s="189"/>
      <c r="N382" s="189"/>
      <c r="O382" s="189"/>
      <c r="P382" s="189"/>
      <c r="Q382" s="189"/>
      <c r="R382" s="189"/>
      <c r="S382" s="189"/>
    </row>
    <row r="383" spans="11:19" x14ac:dyDescent="0.2">
      <c r="K383" s="189"/>
      <c r="L383" s="189"/>
      <c r="M383" s="189"/>
      <c r="N383" s="189"/>
      <c r="O383" s="189"/>
      <c r="P383" s="189"/>
      <c r="Q383" s="189"/>
      <c r="R383" s="189"/>
      <c r="S383" s="189"/>
    </row>
    <row r="384" spans="11:19" x14ac:dyDescent="0.2">
      <c r="K384" s="189"/>
      <c r="L384" s="189"/>
      <c r="M384" s="189"/>
      <c r="N384" s="189"/>
      <c r="O384" s="189"/>
      <c r="P384" s="189"/>
      <c r="Q384" s="189"/>
      <c r="R384" s="189"/>
      <c r="S384" s="189"/>
    </row>
    <row r="385" spans="11:19" x14ac:dyDescent="0.2">
      <c r="K385" s="189"/>
      <c r="L385" s="189"/>
      <c r="M385" s="189"/>
      <c r="N385" s="189"/>
      <c r="O385" s="189"/>
      <c r="P385" s="189"/>
      <c r="Q385" s="189"/>
      <c r="R385" s="189"/>
      <c r="S385" s="189"/>
    </row>
    <row r="386" spans="11:19" x14ac:dyDescent="0.2">
      <c r="K386" s="189"/>
      <c r="L386" s="189"/>
      <c r="M386" s="189"/>
      <c r="N386" s="189"/>
      <c r="O386" s="189"/>
      <c r="P386" s="189"/>
      <c r="Q386" s="189"/>
      <c r="R386" s="189"/>
      <c r="S386" s="189"/>
    </row>
    <row r="387" spans="11:19" x14ac:dyDescent="0.2">
      <c r="K387" s="189"/>
      <c r="L387" s="189"/>
      <c r="M387" s="189"/>
      <c r="N387" s="189"/>
      <c r="O387" s="189"/>
      <c r="P387" s="189"/>
      <c r="Q387" s="189"/>
      <c r="R387" s="189"/>
      <c r="S387" s="189"/>
    </row>
    <row r="388" spans="11:19" x14ac:dyDescent="0.2">
      <c r="K388" s="189"/>
      <c r="L388" s="189"/>
      <c r="M388" s="189"/>
      <c r="N388" s="189"/>
      <c r="O388" s="189"/>
      <c r="P388" s="189"/>
      <c r="Q388" s="189"/>
      <c r="R388" s="189"/>
      <c r="S388" s="189"/>
    </row>
    <row r="389" spans="11:19" x14ac:dyDescent="0.2">
      <c r="K389" s="189"/>
      <c r="L389" s="189"/>
      <c r="M389" s="189"/>
      <c r="N389" s="189"/>
      <c r="O389" s="189"/>
      <c r="P389" s="189"/>
      <c r="Q389" s="189"/>
      <c r="R389" s="189"/>
      <c r="S389" s="189"/>
    </row>
    <row r="390" spans="11:19" x14ac:dyDescent="0.2">
      <c r="K390" s="189"/>
      <c r="L390" s="189"/>
      <c r="M390" s="189"/>
      <c r="N390" s="189"/>
      <c r="O390" s="189"/>
      <c r="P390" s="189"/>
      <c r="Q390" s="189"/>
      <c r="R390" s="189"/>
      <c r="S390" s="189"/>
    </row>
    <row r="391" spans="11:19" x14ac:dyDescent="0.2">
      <c r="K391" s="189"/>
      <c r="L391" s="189"/>
      <c r="M391" s="189"/>
      <c r="N391" s="189"/>
      <c r="O391" s="189"/>
      <c r="P391" s="189"/>
      <c r="Q391" s="189"/>
      <c r="R391" s="189"/>
      <c r="S391" s="189"/>
    </row>
    <row r="392" spans="11:19" x14ac:dyDescent="0.2">
      <c r="K392" s="189"/>
      <c r="L392" s="189"/>
      <c r="M392" s="189"/>
      <c r="N392" s="189"/>
      <c r="O392" s="189"/>
      <c r="P392" s="189"/>
      <c r="Q392" s="189"/>
      <c r="R392" s="189"/>
      <c r="S392" s="189"/>
    </row>
    <row r="393" spans="11:19" x14ac:dyDescent="0.2">
      <c r="K393" s="189"/>
      <c r="L393" s="189"/>
      <c r="M393" s="189"/>
      <c r="N393" s="189"/>
      <c r="O393" s="189"/>
      <c r="P393" s="189"/>
      <c r="Q393" s="189"/>
      <c r="R393" s="189"/>
      <c r="S393" s="189"/>
    </row>
    <row r="394" spans="11:19" x14ac:dyDescent="0.2">
      <c r="K394" s="189"/>
      <c r="L394" s="189"/>
      <c r="M394" s="189"/>
      <c r="N394" s="189"/>
      <c r="O394" s="189"/>
      <c r="P394" s="189"/>
      <c r="Q394" s="189"/>
      <c r="R394" s="189"/>
      <c r="S394" s="189"/>
    </row>
    <row r="395" spans="11:19" x14ac:dyDescent="0.2">
      <c r="K395" s="189"/>
      <c r="L395" s="189"/>
      <c r="M395" s="189"/>
      <c r="N395" s="189"/>
      <c r="O395" s="189"/>
      <c r="P395" s="189"/>
      <c r="Q395" s="189"/>
      <c r="R395" s="189"/>
      <c r="S395" s="189"/>
    </row>
    <row r="396" spans="11:19" x14ac:dyDescent="0.2">
      <c r="K396" s="189"/>
      <c r="L396" s="189"/>
      <c r="M396" s="189"/>
      <c r="N396" s="189"/>
      <c r="O396" s="189"/>
      <c r="P396" s="189"/>
      <c r="Q396" s="189"/>
      <c r="R396" s="189"/>
      <c r="S396" s="189"/>
    </row>
    <row r="397" spans="11:19" x14ac:dyDescent="0.2">
      <c r="K397" s="189"/>
      <c r="L397" s="189"/>
      <c r="M397" s="189"/>
      <c r="N397" s="189"/>
      <c r="O397" s="189"/>
      <c r="P397" s="189"/>
      <c r="Q397" s="189"/>
      <c r="R397" s="189"/>
      <c r="S397" s="189"/>
    </row>
    <row r="398" spans="11:19" x14ac:dyDescent="0.2">
      <c r="K398" s="189"/>
      <c r="L398" s="189"/>
      <c r="M398" s="189"/>
      <c r="N398" s="189"/>
      <c r="O398" s="189"/>
      <c r="P398" s="189"/>
      <c r="Q398" s="189"/>
      <c r="R398" s="189"/>
      <c r="S398" s="189"/>
    </row>
    <row r="399" spans="11:19" x14ac:dyDescent="0.2">
      <c r="K399" s="189"/>
      <c r="L399" s="189"/>
      <c r="M399" s="189"/>
      <c r="N399" s="189"/>
      <c r="O399" s="189"/>
      <c r="P399" s="189"/>
      <c r="Q399" s="189"/>
      <c r="R399" s="189"/>
      <c r="S399" s="189"/>
    </row>
    <row r="400" spans="11:19" x14ac:dyDescent="0.2">
      <c r="K400" s="189"/>
      <c r="L400" s="189"/>
      <c r="M400" s="189"/>
      <c r="N400" s="189"/>
      <c r="O400" s="189"/>
      <c r="P400" s="189"/>
      <c r="Q400" s="189"/>
      <c r="R400" s="189"/>
      <c r="S400" s="189"/>
    </row>
    <row r="401" spans="11:19" x14ac:dyDescent="0.2">
      <c r="K401" s="189"/>
      <c r="L401" s="189"/>
      <c r="M401" s="189"/>
      <c r="N401" s="189"/>
      <c r="O401" s="189"/>
      <c r="P401" s="189"/>
      <c r="Q401" s="189"/>
      <c r="R401" s="189"/>
      <c r="S401" s="189"/>
    </row>
    <row r="402" spans="11:19" x14ac:dyDescent="0.2">
      <c r="K402" s="189"/>
      <c r="L402" s="189"/>
      <c r="M402" s="189"/>
      <c r="N402" s="189"/>
      <c r="O402" s="189"/>
      <c r="P402" s="189"/>
      <c r="Q402" s="189"/>
      <c r="R402" s="189"/>
      <c r="S402" s="189"/>
    </row>
    <row r="403" spans="11:19" x14ac:dyDescent="0.2">
      <c r="K403" s="189"/>
      <c r="L403" s="189"/>
      <c r="M403" s="189"/>
      <c r="N403" s="189"/>
      <c r="O403" s="189"/>
      <c r="P403" s="189"/>
      <c r="Q403" s="189"/>
      <c r="R403" s="189"/>
      <c r="S403" s="189"/>
    </row>
    <row r="404" spans="11:19" x14ac:dyDescent="0.2">
      <c r="K404" s="189"/>
      <c r="L404" s="189"/>
      <c r="M404" s="189"/>
      <c r="N404" s="189"/>
      <c r="O404" s="189"/>
      <c r="P404" s="189"/>
      <c r="Q404" s="189"/>
      <c r="R404" s="189"/>
      <c r="S404" s="189"/>
    </row>
    <row r="405" spans="11:19" x14ac:dyDescent="0.2">
      <c r="K405" s="189"/>
      <c r="L405" s="189"/>
      <c r="M405" s="189"/>
      <c r="N405" s="189"/>
      <c r="O405" s="189"/>
      <c r="P405" s="189"/>
      <c r="Q405" s="189"/>
      <c r="R405" s="189"/>
      <c r="S405" s="189"/>
    </row>
  </sheetData>
  <sheetProtection sheet="1" objects="1" scenarios="1" formatCells="0" selectLockedCells="1"/>
  <phoneticPr fontId="3" type="noConversion"/>
  <pageMargins left="0.75" right="0.75" top="1" bottom="1" header="0.5" footer="0.5"/>
  <pageSetup orientation="portrait" horizontalDpi="4294967295"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honeticPr fontId="3"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DEFECTS</vt:lpstr>
      <vt:lpstr>DATA</vt:lpstr>
      <vt:lpstr>SAMPLES</vt:lpstr>
      <vt:lpstr>MATH TOOLS</vt:lpstr>
      <vt:lpstr>HYPOTHESIS</vt:lpstr>
      <vt:lpstr>CHI-SQUARE</vt:lpstr>
      <vt:lpstr>ANNOVA</vt:lpstr>
      <vt:lpstr>CORRELATION</vt:lpstr>
      <vt:lpstr>Blank Sheet1</vt:lpstr>
      <vt:lpstr>Blank Sheet2</vt:lpstr>
    </vt:vector>
  </TitlesOfParts>
  <Company>THINC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Andrew</dc:creator>
  <cp:lastModifiedBy>John Andrew</cp:lastModifiedBy>
  <cp:lastPrinted>2011-08-02T15:49:03Z</cp:lastPrinted>
  <dcterms:created xsi:type="dcterms:W3CDTF">2007-12-02T22:56:52Z</dcterms:created>
  <dcterms:modified xsi:type="dcterms:W3CDTF">2018-09-27T19:52:47Z</dcterms:modified>
</cp:coreProperties>
</file>