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AZON-LEXAR\ENGINEERS-PDH\"/>
    </mc:Choice>
  </mc:AlternateContent>
  <xr:revisionPtr revIDLastSave="0" documentId="8_{D91850CC-6879-431E-80FB-959A96FB7665}" xr6:coauthVersionLast="47" xr6:coauthVersionMax="47" xr10:uidLastSave="{00000000-0000-0000-0000-000000000000}"/>
  <bookViews>
    <workbookView xWindow="8010" yWindow="3510" windowWidth="19220" windowHeight="14060" xr2:uid="{00000000-000D-0000-FFFF-FFFF00000000}"/>
  </bookViews>
  <sheets>
    <sheet name="Applications" sheetId="1" r:id="rId1"/>
    <sheet name="Centrifugal" sheetId="2" r:id="rId2"/>
    <sheet name="Continuous" sheetId="4" r:id="rId3"/>
    <sheet name="High Speed" sheetId="5" r:id="rId4"/>
    <sheet name="Math Tool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6" l="1"/>
  <c r="C40" i="6"/>
  <c r="C38" i="6"/>
  <c r="F37" i="6"/>
  <c r="F35" i="6"/>
  <c r="D79" i="5" l="1"/>
  <c r="D81" i="5" s="1"/>
  <c r="D87" i="5"/>
  <c r="D89" i="5" s="1"/>
  <c r="F130" i="4"/>
  <c r="F132" i="4" s="1"/>
  <c r="F87" i="4"/>
  <c r="F88" i="2"/>
  <c r="F90" i="2" s="1"/>
  <c r="F132" i="2"/>
  <c r="F134" i="2" s="1"/>
  <c r="F79" i="4"/>
  <c r="F122" i="4"/>
  <c r="F124" i="4" s="1"/>
  <c r="F80" i="2"/>
  <c r="F82" i="2" s="1"/>
  <c r="F124" i="2"/>
  <c r="F126" i="2" s="1"/>
  <c r="F81" i="4"/>
  <c r="F91" i="4" s="1"/>
  <c r="F94" i="4" s="1"/>
  <c r="F89" i="4"/>
  <c r="F83" i="4" l="1"/>
  <c r="F85" i="4" s="1"/>
  <c r="F128" i="2"/>
  <c r="F130" i="2" s="1"/>
  <c r="F136" i="2"/>
  <c r="F139" i="2" s="1"/>
  <c r="F92" i="2"/>
  <c r="F95" i="2" s="1"/>
  <c r="F84" i="2"/>
  <c r="F86" i="2" s="1"/>
  <c r="F126" i="4"/>
  <c r="F128" i="4" s="1"/>
  <c r="F134" i="4"/>
  <c r="F137" i="4" s="1"/>
  <c r="D83" i="5"/>
  <c r="D85" i="5" s="1"/>
  <c r="D91" i="5"/>
  <c r="D94" i="5" s="1"/>
</calcChain>
</file>

<file path=xl/sharedStrings.xml><?xml version="1.0" encoding="utf-8"?>
<sst xmlns="http://schemas.openxmlformats.org/spreadsheetml/2006/main" count="547" uniqueCount="227">
  <si>
    <t xml:space="preserve"> </t>
  </si>
  <si>
    <t>Input</t>
  </si>
  <si>
    <t>Spacing</t>
  </si>
  <si>
    <t>cu ft</t>
  </si>
  <si>
    <t>A in</t>
  </si>
  <si>
    <t>Elevator speed,  S =</t>
  </si>
  <si>
    <t>ft/min</t>
  </si>
  <si>
    <t>Bucket spacing,  X =</t>
  </si>
  <si>
    <t>in</t>
  </si>
  <si>
    <t>Calculations</t>
  </si>
  <si>
    <t>Bulk material density,  d =</t>
  </si>
  <si>
    <t>lbs/cu ft</t>
  </si>
  <si>
    <t>cu ft/ ft</t>
  </si>
  <si>
    <t>60 * U * S</t>
  </si>
  <si>
    <t>cu ft/hr</t>
  </si>
  <si>
    <t>Bucket capacity fill percent, p =</t>
  </si>
  <si>
    <t>v * p * 12 / X</t>
  </si>
  <si>
    <t>V * d / 2000</t>
  </si>
  <si>
    <t>tons/hr</t>
  </si>
  <si>
    <t xml:space="preserve">90% / 10% </t>
  </si>
  <si>
    <t>Lump Size, in</t>
  </si>
  <si>
    <t>Head Spkt</t>
  </si>
  <si>
    <t>Pitch dia</t>
  </si>
  <si>
    <t xml:space="preserve">Speed  </t>
  </si>
  <si>
    <t>Bucket</t>
  </si>
  <si>
    <t>B in</t>
  </si>
  <si>
    <t>C in</t>
  </si>
  <si>
    <t>Head sprocket revs per min, N =</t>
  </si>
  <si>
    <t>S / (π * PD/12)</t>
  </si>
  <si>
    <t xml:space="preserve">0.50 / 2.5 </t>
  </si>
  <si>
    <t xml:space="preserve">0.75 / 3.0 </t>
  </si>
  <si>
    <t xml:space="preserve">1.00 / 3.5 </t>
  </si>
  <si>
    <t xml:space="preserve">1.25 / 4.0 </t>
  </si>
  <si>
    <t xml:space="preserve">1.25 / 4.5 </t>
  </si>
  <si>
    <t>Bulk Material =</t>
  </si>
  <si>
    <t>Lump size, 90% x 10% =</t>
  </si>
  <si>
    <t>-</t>
  </si>
  <si>
    <t>rpm</t>
  </si>
  <si>
    <t>Elevator motor power, HP =</t>
  </si>
  <si>
    <t>Elevator sprocket centers, H =</t>
  </si>
  <si>
    <t xml:space="preserve">ft </t>
  </si>
  <si>
    <t>in x in</t>
  </si>
  <si>
    <t>Chain or Belt pull, P =</t>
  </si>
  <si>
    <t>U * d * H</t>
  </si>
  <si>
    <t xml:space="preserve">lbs </t>
  </si>
  <si>
    <t>hp</t>
  </si>
  <si>
    <t>P * S / (e * 33000)</t>
  </si>
  <si>
    <r>
      <t>1</t>
    </r>
    <r>
      <rPr>
        <b/>
        <sz val="10"/>
        <rFont val="Arial"/>
        <family val="2"/>
      </rPr>
      <t>Elevator volume capacity,  V =</t>
    </r>
  </si>
  <si>
    <r>
      <t>1</t>
    </r>
    <r>
      <rPr>
        <b/>
        <sz val="10"/>
        <rFont val="Arial"/>
        <family val="2"/>
      </rPr>
      <t>Elevator weight capacity,  W =</t>
    </r>
  </si>
  <si>
    <t>Centrifugal Discharge Elevator with Buckets  Attached to Chain</t>
  </si>
  <si>
    <t xml:space="preserve">CENTRIFUGAL BUCKETS ON CHAIN </t>
  </si>
  <si>
    <t xml:space="preserve">CENTRIFUGAL BUCKETS ON BELT </t>
  </si>
  <si>
    <t>=</t>
  </si>
  <si>
    <t>CENTRIFUGAL BUCKET ELEVATOR CAPACITY &amp; POWER</t>
  </si>
  <si>
    <t>CONTINUOUS DISCHARGE BUCKET ELEVATOR CAPACITY &amp; POWER</t>
  </si>
  <si>
    <t>Continuous Discharge Elevator with Buckets  Attached to Chain</t>
  </si>
  <si>
    <t>CONTINUOUS BUCKETS ON BELT AT 200 ft/min</t>
  </si>
  <si>
    <t>High Speed Grain Elevator with Buckets  Attached to Belt</t>
  </si>
  <si>
    <t>Wheat</t>
  </si>
  <si>
    <t>Bucket dimension, A =</t>
  </si>
  <si>
    <t>Bucket dimension, B =</t>
  </si>
  <si>
    <t>Bucket dimension, C =</t>
  </si>
  <si>
    <t>Bucket capacity 100% full, v =</t>
  </si>
  <si>
    <t>Cubic feet per foot of chain,  U =</t>
  </si>
  <si>
    <t xml:space="preserve">Head </t>
  </si>
  <si>
    <t>Pulley dia</t>
  </si>
  <si>
    <t>Centrifugal Discharge Elevator with Buckets  Attached to Belt</t>
  </si>
  <si>
    <t>(A * B * C)/3200</t>
  </si>
  <si>
    <t>Elevator volume capacity,  V =</t>
  </si>
  <si>
    <t>Elevator weight capacity,  W =</t>
  </si>
  <si>
    <t>(A * B * C)/3990</t>
  </si>
  <si>
    <t>27-30</t>
  </si>
  <si>
    <t>Alumina</t>
  </si>
  <si>
    <t>Almonds, Broken</t>
  </si>
  <si>
    <t>Aluminum Oxide</t>
  </si>
  <si>
    <t>Ashes, Coal, Dry</t>
  </si>
  <si>
    <t>Backing Powder</t>
  </si>
  <si>
    <t>55-65</t>
  </si>
  <si>
    <t>60-120</t>
  </si>
  <si>
    <t>35-40</t>
  </si>
  <si>
    <t>40-45</t>
  </si>
  <si>
    <t>Buckwheat</t>
  </si>
  <si>
    <t>37-42</t>
  </si>
  <si>
    <t>Cast Iron Chips</t>
  </si>
  <si>
    <t>120-200</t>
  </si>
  <si>
    <t>Cement-Portland</t>
  </si>
  <si>
    <t>Cinders-Coal</t>
  </si>
  <si>
    <t>43-50</t>
  </si>
  <si>
    <t>Corn, Cracked</t>
  </si>
  <si>
    <t>Corn, Shelled</t>
  </si>
  <si>
    <t>40-50</t>
  </si>
  <si>
    <t>Distiller's Grain, Spent</t>
  </si>
  <si>
    <t>14-30</t>
  </si>
  <si>
    <t>Bulk Material</t>
  </si>
  <si>
    <t>Flaxseed</t>
  </si>
  <si>
    <t>43-45</t>
  </si>
  <si>
    <t>Granite, Fine</t>
  </si>
  <si>
    <t>80-90</t>
  </si>
  <si>
    <t>55-60</t>
  </si>
  <si>
    <t>70-80</t>
  </si>
  <si>
    <t>Hops, Spent, Dry</t>
  </si>
  <si>
    <t>Hops, Spent, Wet</t>
  </si>
  <si>
    <t>50-55</t>
  </si>
  <si>
    <t>Ice, Crushed</t>
  </si>
  <si>
    <t>35-45</t>
  </si>
  <si>
    <t>Limestone Ore</t>
  </si>
  <si>
    <t>140-160</t>
  </si>
  <si>
    <t>Lime, Ground</t>
  </si>
  <si>
    <t>60-65</t>
  </si>
  <si>
    <t>Lime, Hydrated</t>
  </si>
  <si>
    <t>Lime, Pebble</t>
  </si>
  <si>
    <t>53-56</t>
  </si>
  <si>
    <t>Limestone, Agricultural</t>
  </si>
  <si>
    <t>Limestone, Crushed</t>
  </si>
  <si>
    <t>85-90</t>
  </si>
  <si>
    <t>Malt, Dry, Ground</t>
  </si>
  <si>
    <t>20-30</t>
  </si>
  <si>
    <t>Malt, Dry, Whole</t>
  </si>
  <si>
    <t>Oats</t>
  </si>
  <si>
    <t>Rice, Bran</t>
  </si>
  <si>
    <t>Rye</t>
  </si>
  <si>
    <t>42-48</t>
  </si>
  <si>
    <t>Salt, Dry, Fine</t>
  </si>
  <si>
    <t>Shale, Crushed</t>
  </si>
  <si>
    <t>90-100</t>
  </si>
  <si>
    <t>Slag, Blast furnace, Crushed</t>
  </si>
  <si>
    <t>130-180</t>
  </si>
  <si>
    <t>Slate, Crushed-1/2"</t>
  </si>
  <si>
    <t>Wood Chips, Screened</t>
  </si>
  <si>
    <t>45-48</t>
  </si>
  <si>
    <t>Soybeans, Whole</t>
  </si>
  <si>
    <t>45-50</t>
  </si>
  <si>
    <t>Aluminum Chips, Dry</t>
  </si>
  <si>
    <t>7-15</t>
  </si>
  <si>
    <t>10-30</t>
  </si>
  <si>
    <t>Bulk materials elevated by bucket elevators include:</t>
  </si>
  <si>
    <t>Coal, Bituminous</t>
  </si>
  <si>
    <t>Sand, Foundry, Shakeout</t>
  </si>
  <si>
    <t>Gypsum, Calcined</t>
  </si>
  <si>
    <t>Gypsum, Raw-1"</t>
  </si>
  <si>
    <t>p% full</t>
  </si>
  <si>
    <t>Conveyor startup &amp; drive efficiency e =</t>
  </si>
  <si>
    <t xml:space="preserve">CONTINUOUS BUCKETS ON CHAIN </t>
  </si>
  <si>
    <t xml:space="preserve">CONTINUOUS BUCKETS ON BELT </t>
  </si>
  <si>
    <t>Gypsum, Raw 1" Lumps</t>
  </si>
  <si>
    <t>60 * U * S * .81</t>
  </si>
  <si>
    <t xml:space="preserve">60 * U * S </t>
  </si>
  <si>
    <t>(A * B * C)/4240</t>
  </si>
  <si>
    <t>Approx head sprkt pitch circle dia,  PD =</t>
  </si>
  <si>
    <t>-0.1696*A^2 + 4.4464*A - 6.0714</t>
  </si>
  <si>
    <t>Approx head sprocket rpm, N =</t>
  </si>
  <si>
    <t>Approx head sprkt pitch circle dia, PD=</t>
  </si>
  <si>
    <t xml:space="preserve">  Bucket Capacity 100% full.</t>
  </si>
  <si>
    <t>Buckets 100% Full</t>
  </si>
  <si>
    <t>2.3503x + 9.5172</t>
  </si>
  <si>
    <t>(A * B * C)/2077</t>
  </si>
  <si>
    <t>&lt; 1/4</t>
  </si>
  <si>
    <t>&lt; 1.0</t>
  </si>
  <si>
    <t>&lt; 1/2</t>
  </si>
  <si>
    <t>Coal, Anthracite</t>
  </si>
  <si>
    <t>Conveyor start up &amp; drive efficiency e =</t>
  </si>
  <si>
    <t>M315  BUCKET ELEVATOR SPREADSHEET</t>
  </si>
  <si>
    <t>APPLICATIONS</t>
  </si>
  <si>
    <r>
      <t>lbs/ft</t>
    </r>
    <r>
      <rPr>
        <b/>
        <vertAlign val="superscript"/>
        <sz val="12"/>
        <rFont val="Arial"/>
        <family val="2"/>
      </rPr>
      <t>3</t>
    </r>
  </si>
  <si>
    <t>END OF SECTION</t>
  </si>
  <si>
    <t xml:space="preserve">John Andrew LLC </t>
  </si>
  <si>
    <t>Copyright © 12/8/2022</t>
  </si>
  <si>
    <r>
      <t>1</t>
    </r>
    <r>
      <rPr>
        <b/>
        <sz val="12"/>
        <rFont val="Arial"/>
        <family val="2"/>
      </rPr>
      <t>Elevator volume capacity,  V =</t>
    </r>
  </si>
  <si>
    <r>
      <t>1</t>
    </r>
    <r>
      <rPr>
        <b/>
        <sz val="12"/>
        <rFont val="Arial"/>
        <family val="2"/>
      </rPr>
      <t>Elevator weight capacity,  W =</t>
    </r>
  </si>
  <si>
    <t xml:space="preserve">               Buckets 100% Full</t>
  </si>
  <si>
    <t>MATH TOOLS</t>
  </si>
  <si>
    <t>Select Format &gt; Unprotect Sheet</t>
  </si>
  <si>
    <t xml:space="preserve">Unlock a worksheet with "Unprotect" </t>
  </si>
  <si>
    <t>Protect Sheet Opens</t>
  </si>
  <si>
    <t>Step-1</t>
  </si>
  <si>
    <t xml:space="preserve">HOME </t>
  </si>
  <si>
    <t>Step-2</t>
  </si>
  <si>
    <t xml:space="preserve">Format </t>
  </si>
  <si>
    <t>Step-3</t>
  </si>
  <si>
    <t>Unprotect Sheet</t>
  </si>
  <si>
    <t>Step-4</t>
  </si>
  <si>
    <t>OK</t>
  </si>
  <si>
    <t xml:space="preserve">Lock a worksheet with "Protect Sheet" </t>
  </si>
  <si>
    <t>Step-5</t>
  </si>
  <si>
    <t>NEW EXCEL</t>
  </si>
  <si>
    <t>OLD EXCEL</t>
  </si>
  <si>
    <t>Step-6</t>
  </si>
  <si>
    <t>Step-7</t>
  </si>
  <si>
    <t>Protect Sheet</t>
  </si>
  <si>
    <t>Check the "Protect Sheet" two boxes right &gt;&gt;</t>
  </si>
  <si>
    <t>Select Unlocked Cells</t>
  </si>
  <si>
    <t>Format Cells</t>
  </si>
  <si>
    <t>Step</t>
  </si>
  <si>
    <t>Select</t>
  </si>
  <si>
    <t>Format</t>
  </si>
  <si>
    <t>Follow Steps</t>
  </si>
  <si>
    <t>Format ells</t>
  </si>
  <si>
    <t xml:space="preserve">GOAL SEEK </t>
  </si>
  <si>
    <t>H =</t>
  </si>
  <si>
    <t>lbs</t>
  </si>
  <si>
    <t>V =</t>
  </si>
  <si>
    <t>llbs</t>
  </si>
  <si>
    <t>Horizontal force, H =</t>
  </si>
  <si>
    <t>TAN(A) =</t>
  </si>
  <si>
    <t>V/H</t>
  </si>
  <si>
    <t>Vertical force, V =</t>
  </si>
  <si>
    <t>number</t>
  </si>
  <si>
    <t>Calculation</t>
  </si>
  <si>
    <t>Angle  A =</t>
  </si>
  <si>
    <t>ATAN(V/H)</t>
  </si>
  <si>
    <t>Number</t>
  </si>
  <si>
    <t>Resultant force, R =</t>
  </si>
  <si>
    <t>( H^2 + V^2 )^(1/2)</t>
  </si>
  <si>
    <t>radians</t>
  </si>
  <si>
    <t>Decimal Places</t>
  </si>
  <si>
    <t>A radians =</t>
  </si>
  <si>
    <t xml:space="preserve">57.3*A </t>
  </si>
  <si>
    <t>degrees</t>
  </si>
  <si>
    <t>Angle, A =</t>
  </si>
  <si>
    <t>57.30 * ATAN(V / H)</t>
  </si>
  <si>
    <t>57.3*A</t>
  </si>
  <si>
    <t>GOAL SEEK method</t>
  </si>
  <si>
    <t>Step-1  Select the green cell C38 containing a formula.</t>
  </si>
  <si>
    <t>Step-2  Select: DATA  &gt; What-If Analysis &gt; Goal Seek</t>
  </si>
  <si>
    <t>Step-3  To value: 14, for example</t>
  </si>
  <si>
    <t>Step-4  Pick cell containing value to be changed by Excel: C34 or C35 &gt; OK</t>
  </si>
  <si>
    <t>Select &gt; OK and "Goal Seek Status'&gt;&gt; will open &gt;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</si>
</sst>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9" xfId="0" applyFont="1" applyBorder="1"/>
    <xf numFmtId="0" fontId="0" fillId="0" borderId="1" xfId="0" applyBorder="1"/>
    <xf numFmtId="0" fontId="0" fillId="0" borderId="10" xfId="0" applyBorder="1"/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0" xfId="0" quotePrefix="1" applyFont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6" fillId="0" borderId="0" xfId="0" applyFont="1"/>
    <xf numFmtId="164" fontId="2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2" fontId="0" fillId="0" borderId="6" xfId="0" applyNumberFormat="1" applyBorder="1" applyAlignment="1" applyProtection="1">
      <alignment horizontal="left"/>
      <protection locked="0"/>
    </xf>
    <xf numFmtId="9" fontId="0" fillId="0" borderId="6" xfId="0" applyNumberForma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10" fillId="0" borderId="8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49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1" fontId="10" fillId="0" borderId="7" xfId="0" quotePrefix="1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2" fontId="10" fillId="0" borderId="0" xfId="0" applyNumberFormat="1" applyFont="1" applyBorder="1" applyProtection="1"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Alignment="1">
      <alignment horizontal="right"/>
    </xf>
    <xf numFmtId="2" fontId="6" fillId="0" borderId="0" xfId="0" applyNumberFormat="1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/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6" fillId="0" borderId="0" xfId="0" applyFont="1" applyBorder="1"/>
    <xf numFmtId="2" fontId="10" fillId="0" borderId="0" xfId="0" applyNumberFormat="1" applyFont="1" applyBorder="1" applyAlignment="1" applyProtection="1">
      <alignment horizontal="left"/>
      <protection locked="0"/>
    </xf>
    <xf numFmtId="9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165" fontId="10" fillId="0" borderId="0" xfId="0" quotePrefix="1" applyNumberFormat="1" applyFont="1" applyAlignment="1" applyProtection="1">
      <alignment horizontal="left"/>
      <protection locked="0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10" fillId="0" borderId="1" xfId="0" applyFont="1" applyBorder="1"/>
    <xf numFmtId="0" fontId="6" fillId="0" borderId="0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2" fontId="10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2" fontId="10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9" fontId="10" fillId="0" borderId="6" xfId="0" applyNumberFormat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166" fontId="10" fillId="0" borderId="0" xfId="0" applyNumberFormat="1" applyFont="1"/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Border="1" applyProtection="1">
      <protection locked="0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0" fillId="0" borderId="10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0" xfId="0" quotePrefix="1" applyFont="1" applyProtection="1">
      <protection locked="0"/>
    </xf>
    <xf numFmtId="0" fontId="10" fillId="0" borderId="1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0" fillId="0" borderId="0" xfId="0" quotePrefix="1" applyFont="1" applyAlignment="1">
      <alignment horizontal="right"/>
    </xf>
    <xf numFmtId="0" fontId="9" fillId="0" borderId="0" xfId="0" applyFont="1" applyProtection="1">
      <protection locked="0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65" fontId="10" fillId="0" borderId="0" xfId="0" applyNumberFormat="1" applyFont="1" applyBorder="1" applyAlignment="1" applyProtection="1">
      <alignment horizontal="center"/>
      <protection locked="0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4" fillId="0" borderId="0" xfId="0" applyFont="1"/>
    <xf numFmtId="15" fontId="10" fillId="0" borderId="0" xfId="0" applyNumberFormat="1" applyFont="1"/>
    <xf numFmtId="0" fontId="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quotePrefix="1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7" fontId="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2" fontId="6" fillId="3" borderId="5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2" fontId="6" fillId="2" borderId="5" xfId="0" applyNumberFormat="1" applyFont="1" applyFill="1" applyBorder="1" applyAlignment="1" applyProtection="1">
      <alignment horizontal="left"/>
      <protection locked="0"/>
    </xf>
    <xf numFmtId="166" fontId="14" fillId="0" borderId="0" xfId="0" applyNumberFormat="1" applyFont="1" applyAlignment="1" applyProtection="1">
      <alignment horizontal="left"/>
      <protection locked="0"/>
    </xf>
    <xf numFmtId="166" fontId="14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right"/>
    </xf>
    <xf numFmtId="164" fontId="6" fillId="4" borderId="5" xfId="0" applyNumberFormat="1" applyFont="1" applyFill="1" applyBorder="1" applyAlignment="1" applyProtection="1">
      <alignment horizontal="left"/>
      <protection locked="0"/>
    </xf>
    <xf numFmtId="2" fontId="14" fillId="0" borderId="0" xfId="0" applyNumberFormat="1" applyFont="1" applyAlignment="1">
      <alignment horizontal="left"/>
    </xf>
    <xf numFmtId="2" fontId="6" fillId="5" borderId="5" xfId="0" applyNumberFormat="1" applyFont="1" applyFill="1" applyBorder="1" applyAlignment="1" applyProtection="1">
      <alignment horizontal="left"/>
      <protection locked="0"/>
    </xf>
    <xf numFmtId="0" fontId="15" fillId="6" borderId="0" xfId="0" applyFont="1" applyFill="1"/>
    <xf numFmtId="1" fontId="16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0" fontId="8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g"/><Relationship Id="rId7" Type="http://schemas.openxmlformats.org/officeDocument/2006/relationships/image" Target="../media/image16.jpg"/><Relationship Id="rId2" Type="http://schemas.openxmlformats.org/officeDocument/2006/relationships/image" Target="../media/image11.jpg"/><Relationship Id="rId1" Type="http://schemas.openxmlformats.org/officeDocument/2006/relationships/image" Target="../media/image10.tif"/><Relationship Id="rId6" Type="http://schemas.openxmlformats.org/officeDocument/2006/relationships/image" Target="../media/image15.jpg"/><Relationship Id="rId5" Type="http://schemas.openxmlformats.org/officeDocument/2006/relationships/image" Target="../media/image14.tif"/><Relationship Id="rId4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287703</xdr:colOff>
      <xdr:row>23</xdr:row>
      <xdr:rowOff>43963</xdr:rowOff>
    </xdr:from>
    <xdr:to>
      <xdr:col>8</xdr:col>
      <xdr:colOff>104498</xdr:colOff>
      <xdr:row>50</xdr:row>
      <xdr:rowOff>112347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1AB97B46-D9E0-89DC-2842-0C87F7AE631F}"/>
            </a:ext>
          </a:extLst>
        </xdr:cNvPr>
        <xdr:cNvSpPr txBox="1">
          <a:spLocks noChangeArrowheads="1"/>
        </xdr:cNvSpPr>
      </xdr:nvSpPr>
      <xdr:spPr bwMode="auto">
        <a:xfrm>
          <a:off x="1088780" y="4630617"/>
          <a:ext cx="5375487" cy="53193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Bucket Elevator Applications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Dust tight bucket elevators show above distribute grain to silos and storage. The three types of bucket elevator in common use: Centrifugal, Continuous, and High Speed are described in this course.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 elevators are used to: lift bulk materials such as: almonds, coal, cement, crushed rock, rice, wheat, and wood chips.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Elevator Chain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link pitch varies between: 2.308 and 6.0 inches.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Elevator Belts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are usually 100% polyester carcass with PVC covers but other covers are available.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Drive Types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Typically the shaft at the top of the elevator, "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hood section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driven but if this is not accessible for maintenance the bottom, "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boot section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" shaft is driven.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lowest cost drive is the shaft mount type.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Shaft mount motor/gear drives are standard but an alternate: motor, gearbox, and chain drive may be used to power the elevator.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Take-Up Types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External screw take-ups are provided on each side of the shaft in the boot section for adjustable tension. Internal gravity take-up is also available.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Martin Sprocket and Gear, Arlington TX.</a:t>
          </a:r>
        </a:p>
      </xdr:txBody>
    </xdr:sp>
    <xdr:clientData/>
  </xdr:twoCellAnchor>
  <xdr:twoCellAnchor editAs="oneCell">
    <xdr:from>
      <xdr:col>2</xdr:col>
      <xdr:colOff>232508</xdr:colOff>
      <xdr:row>3</xdr:row>
      <xdr:rowOff>135792</xdr:rowOff>
    </xdr:from>
    <xdr:to>
      <xdr:col>8</xdr:col>
      <xdr:colOff>252535</xdr:colOff>
      <xdr:row>22</xdr:row>
      <xdr:rowOff>137258</xdr:rowOff>
    </xdr:to>
    <xdr:pic>
      <xdr:nvPicPr>
        <xdr:cNvPr id="1040" name="Picture 7" descr="BUCKET-ELEVATO">
          <a:extLst>
            <a:ext uri="{FF2B5EF4-FFF2-40B4-BE49-F238E27FC236}">
              <a16:creationId xmlns:a16="http://schemas.microsoft.com/office/drawing/2014/main" id="{050FE5CC-A33C-A0C7-FEFD-51B8DBA1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85" y="814754"/>
          <a:ext cx="5578719" cy="3713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76</xdr:row>
      <xdr:rowOff>6350</xdr:rowOff>
    </xdr:from>
    <xdr:to>
      <xdr:col>7</xdr:col>
      <xdr:colOff>0</xdr:colOff>
      <xdr:row>91</xdr:row>
      <xdr:rowOff>65943</xdr:rowOff>
    </xdr:to>
    <xdr:pic>
      <xdr:nvPicPr>
        <xdr:cNvPr id="1041" name="Picture 8" descr="ELEVATOR-APPLICATION-2">
          <a:extLst>
            <a:ext uri="{FF2B5EF4-FFF2-40B4-BE49-F238E27FC236}">
              <a16:creationId xmlns:a16="http://schemas.microsoft.com/office/drawing/2014/main" id="{4C10F137-319F-4B1A-37BB-1592D4B2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12376150"/>
          <a:ext cx="4051300" cy="294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551960</xdr:colOff>
      <xdr:row>92</xdr:row>
      <xdr:rowOff>29309</xdr:rowOff>
    </xdr:from>
    <xdr:to>
      <xdr:col>6</xdr:col>
      <xdr:colOff>1602631</xdr:colOff>
      <xdr:row>97</xdr:row>
      <xdr:rowOff>24424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846015DD-9DD7-C155-1B5F-34C81B4ECA11}"/>
            </a:ext>
          </a:extLst>
        </xdr:cNvPr>
        <xdr:cNvSpPr txBox="1">
          <a:spLocks noChangeArrowheads="1"/>
        </xdr:cNvSpPr>
      </xdr:nvSpPr>
      <xdr:spPr bwMode="auto">
        <a:xfrm>
          <a:off x="1685191" y="18126809"/>
          <a:ext cx="3639517" cy="9720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LOADING with BUCKET ELEVATOR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bucket elevator with maintenance platform is pictured above.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Bulk material is elevated into the upper hopper.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6349</xdr:colOff>
      <xdr:row>10</xdr:row>
      <xdr:rowOff>12700</xdr:rowOff>
    </xdr:from>
    <xdr:to>
      <xdr:col>15</xdr:col>
      <xdr:colOff>600074</xdr:colOff>
      <xdr:row>19</xdr:row>
      <xdr:rowOff>15875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E02548-2590-4E83-ACDE-5998A9EBAFE3}"/>
            </a:ext>
          </a:extLst>
        </xdr:cNvPr>
        <xdr:cNvSpPr txBox="1"/>
      </xdr:nvSpPr>
      <xdr:spPr>
        <a:xfrm>
          <a:off x="5495924" y="4438650"/>
          <a:ext cx="5480050" cy="180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DISCLAIMER: The materials contained in the online course are not intended as a representation or warranty on the part of John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Andrew LLC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any other person/organization named herein. The materials are for general information only. They are not a substitute for competent professional advice. Application of this information to a specific project should be reviewed by a registered professional engineer. Anyone making use of the information set forth herein does so at their own risk and assumes any and all resulting liability arising therefrom.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9</xdr:col>
      <xdr:colOff>6349</xdr:colOff>
      <xdr:row>10</xdr:row>
      <xdr:rowOff>12700</xdr:rowOff>
    </xdr:from>
    <xdr:to>
      <xdr:col>15</xdr:col>
      <xdr:colOff>600074</xdr:colOff>
      <xdr:row>19</xdr:row>
      <xdr:rowOff>15875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7ADEAC-831A-433F-AA76-442BDF13983D}"/>
            </a:ext>
          </a:extLst>
        </xdr:cNvPr>
        <xdr:cNvSpPr txBox="1"/>
      </xdr:nvSpPr>
      <xdr:spPr>
        <a:xfrm>
          <a:off x="5495924" y="4438650"/>
          <a:ext cx="5480050" cy="180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DISCLAIMER: The materials contained in the online course are not intended as a representation or warranty on the part of John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Andrew LLC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any other person/organization named herein. The materials are for general information only. They are not a substitute for competent professional advice. Application of this information to a specific project should be reviewed by a registered professional engineer. Anyone making use of the information set forth herein does so at their own risk and assumes any and all resulting liability arising therefrom.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9</xdr:col>
      <xdr:colOff>6349</xdr:colOff>
      <xdr:row>10</xdr:row>
      <xdr:rowOff>12700</xdr:rowOff>
    </xdr:from>
    <xdr:to>
      <xdr:col>15</xdr:col>
      <xdr:colOff>600074</xdr:colOff>
      <xdr:row>19</xdr:row>
      <xdr:rowOff>15875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4C2C4B-A2DA-4741-8DF6-830F59988A7B}"/>
            </a:ext>
          </a:extLst>
        </xdr:cNvPr>
        <xdr:cNvSpPr txBox="1"/>
      </xdr:nvSpPr>
      <xdr:spPr>
        <a:xfrm>
          <a:off x="5495924" y="4438650"/>
          <a:ext cx="5480050" cy="180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DISCLAIMER: The materials contained in the online course are not intended as a representation or warranty on the part of John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Andrew LLC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any other person/organization named herein. The materials are for general information only. They are not a substitute for competent professional advice. Application of this information to a specific project should be reviewed by a registered professional engineer. Anyone making use of the information set forth herein does so at their own risk and assumes any and all resulting liability arising therefrom.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9</xdr:col>
      <xdr:colOff>6349</xdr:colOff>
      <xdr:row>10</xdr:row>
      <xdr:rowOff>12700</xdr:rowOff>
    </xdr:from>
    <xdr:to>
      <xdr:col>15</xdr:col>
      <xdr:colOff>600074</xdr:colOff>
      <xdr:row>19</xdr:row>
      <xdr:rowOff>161193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AAD44F-1234-4D75-9BBF-00D036F83F89}"/>
            </a:ext>
          </a:extLst>
        </xdr:cNvPr>
        <xdr:cNvSpPr txBox="1"/>
      </xdr:nvSpPr>
      <xdr:spPr>
        <a:xfrm>
          <a:off x="6976695" y="2059354"/>
          <a:ext cx="4237648" cy="19069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DISCLAIMER: The materials contained in the online course are not intended as a representation or warranty on the part of John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Andrew LLC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any other person/organization named herein. The materials are for general information only. They are not a substitute for competent professional advice. Application of this information to a specific project should be reviewed by a registered professional engineer. Anyone making use of the information set forth herein does so at their own risk and assumes any and all resulting liability arising therefrom.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9</xdr:row>
      <xdr:rowOff>107950</xdr:rowOff>
    </xdr:from>
    <xdr:to>
      <xdr:col>3</xdr:col>
      <xdr:colOff>285750</xdr:colOff>
      <xdr:row>27</xdr:row>
      <xdr:rowOff>152400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ABFFC062-45F1-54A5-7BDB-4AF9E69F3CDB}"/>
            </a:ext>
          </a:extLst>
        </xdr:cNvPr>
        <xdr:cNvSpPr txBox="1">
          <a:spLocks noChangeArrowheads="1"/>
        </xdr:cNvSpPr>
      </xdr:nvSpPr>
      <xdr:spPr bwMode="auto">
        <a:xfrm>
          <a:off x="546100" y="1879600"/>
          <a:ext cx="2101850" cy="358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Centrifugal Discharge Bucket Elevator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bucket elevator right is of the centrifugal discharge type with buckets attached to chain or belt (300 to 3100 cu ft per hr) elevating free-flowing dry materials with small to medium lump sizes that are moderately abrasive such as: grain, coal, or dry chemicals. </a:t>
          </a:r>
        </a:p>
        <a:p>
          <a:pPr algn="l" rtl="0">
            <a:lnSpc>
              <a:spcPts val="9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in this type of elevator are partly loaded from the inlet chute and the remainder by scooping material from the bottom of the boot section.</a:t>
          </a:r>
        </a:p>
        <a:p>
          <a:pPr algn="l" rtl="0">
            <a:lnSpc>
              <a:spcPts val="9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speed is sufficient to discharge bulk material by centrifugal force at the hood. </a:t>
          </a:r>
        </a:p>
        <a:p>
          <a:pPr algn="l" rtl="0">
            <a:lnSpc>
              <a:spcPts val="9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spaced to avoid interference in loading and discharging. </a:t>
          </a:r>
        </a:p>
      </xdr:txBody>
    </xdr:sp>
    <xdr:clientData/>
  </xdr:twoCellAnchor>
  <xdr:twoCellAnchor>
    <xdr:from>
      <xdr:col>8</xdr:col>
      <xdr:colOff>196850</xdr:colOff>
      <xdr:row>65</xdr:row>
      <xdr:rowOff>120650</xdr:rowOff>
    </xdr:from>
    <xdr:to>
      <xdr:col>11</xdr:col>
      <xdr:colOff>203200</xdr:colOff>
      <xdr:row>78</xdr:row>
      <xdr:rowOff>120631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EE4208DA-8E19-B6DB-AEA0-80DAC8913723}"/>
            </a:ext>
          </a:extLst>
        </xdr:cNvPr>
        <xdr:cNvSpPr txBox="1">
          <a:spLocks noChangeArrowheads="1"/>
        </xdr:cNvSpPr>
      </xdr:nvSpPr>
      <xdr:spPr bwMode="auto">
        <a:xfrm>
          <a:off x="6699250" y="12941300"/>
          <a:ext cx="1968500" cy="26098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Bucket Fill Level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normally filled to 75% capacity. Elevator owners often run their elevators at 100% which can cause excessive spillage and breakdowns.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Recommended Bucket capacity fill percent: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 = 75%</a:t>
          </a:r>
        </a:p>
      </xdr:txBody>
    </xdr:sp>
    <xdr:clientData/>
  </xdr:twoCellAnchor>
  <xdr:twoCellAnchor>
    <xdr:from>
      <xdr:col>7</xdr:col>
      <xdr:colOff>603250</xdr:colOff>
      <xdr:row>111</xdr:row>
      <xdr:rowOff>44450</xdr:rowOff>
    </xdr:from>
    <xdr:to>
      <xdr:col>11</xdr:col>
      <xdr:colOff>520774</xdr:colOff>
      <xdr:row>125</xdr:row>
      <xdr:rowOff>31750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CCAD1EF1-8189-B2C2-2BC8-A5F3DED0F1BA}"/>
            </a:ext>
          </a:extLst>
        </xdr:cNvPr>
        <xdr:cNvSpPr txBox="1">
          <a:spLocks noChangeArrowheads="1"/>
        </xdr:cNvSpPr>
      </xdr:nvSpPr>
      <xdr:spPr bwMode="auto">
        <a:xfrm>
          <a:off x="6496050" y="22034500"/>
          <a:ext cx="2489274" cy="275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Bucket Fill Level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normally filled to 75% capacity.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Elevator owners who run their elevators at 100% which can cause excessive spillage and breakdowns.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Recommended Bucket capacity fill percent: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 = 75%.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Belt width = A + 1 in</a:t>
          </a:r>
        </a:p>
      </xdr:txBody>
    </xdr:sp>
    <xdr:clientData/>
  </xdr:twoCellAnchor>
  <xdr:twoCellAnchor>
    <xdr:from>
      <xdr:col>1</xdr:col>
      <xdr:colOff>869950</xdr:colOff>
      <xdr:row>37</xdr:row>
      <xdr:rowOff>63500</xdr:rowOff>
    </xdr:from>
    <xdr:to>
      <xdr:col>3</xdr:col>
      <xdr:colOff>800100</xdr:colOff>
      <xdr:row>47</xdr:row>
      <xdr:rowOff>57150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CC92DF18-172A-582D-41B4-3FC6194C0FD3}"/>
            </a:ext>
          </a:extLst>
        </xdr:cNvPr>
        <xdr:cNvSpPr txBox="1">
          <a:spLocks noChangeArrowheads="1"/>
        </xdr:cNvSpPr>
      </xdr:nvSpPr>
      <xdr:spPr bwMode="auto">
        <a:xfrm>
          <a:off x="1308100" y="7346950"/>
          <a:ext cx="1854200" cy="1962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Centrifugal Buckets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Cast malleable iron or fabricated steel buckets left are used in centrifugal discharge buckets.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Power and capacity calculation are given below.</a:t>
          </a:r>
        </a:p>
      </xdr:txBody>
    </xdr:sp>
    <xdr:clientData/>
  </xdr:twoCellAnchor>
  <xdr:twoCellAnchor editAs="oneCell">
    <xdr:from>
      <xdr:col>3</xdr:col>
      <xdr:colOff>533399</xdr:colOff>
      <xdr:row>2</xdr:row>
      <xdr:rowOff>139700</xdr:rowOff>
    </xdr:from>
    <xdr:to>
      <xdr:col>12</xdr:col>
      <xdr:colOff>162997</xdr:colOff>
      <xdr:row>35</xdr:row>
      <xdr:rowOff>38100</xdr:rowOff>
    </xdr:to>
    <xdr:pic>
      <xdr:nvPicPr>
        <xdr:cNvPr id="2098" name="Picture 28" descr="ELEVATOR-CENTRIFUGAL-DISCHARGE-1">
          <a:extLst>
            <a:ext uri="{FF2B5EF4-FFF2-40B4-BE49-F238E27FC236}">
              <a16:creationId xmlns:a16="http://schemas.microsoft.com/office/drawing/2014/main" id="{3A71E9EB-82B3-DA65-CFB2-D195FC33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9" y="533400"/>
          <a:ext cx="6659048" cy="639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</xdr:colOff>
      <xdr:row>79</xdr:row>
      <xdr:rowOff>133350</xdr:rowOff>
    </xdr:from>
    <xdr:to>
      <xdr:col>11</xdr:col>
      <xdr:colOff>400050</xdr:colOff>
      <xdr:row>92</xdr:row>
      <xdr:rowOff>38100</xdr:rowOff>
    </xdr:to>
    <xdr:sp macro="" textlink="">
      <xdr:nvSpPr>
        <xdr:cNvPr id="2077" name="Text Box 29">
          <a:extLst>
            <a:ext uri="{FF2B5EF4-FFF2-40B4-BE49-F238E27FC236}">
              <a16:creationId xmlns:a16="http://schemas.microsoft.com/office/drawing/2014/main" id="{0F9D64A9-1DB7-F231-027C-4FB562339BA8}"/>
            </a:ext>
          </a:extLst>
        </xdr:cNvPr>
        <xdr:cNvSpPr txBox="1">
          <a:spLocks noChangeArrowheads="1"/>
        </xdr:cNvSpPr>
      </xdr:nvSpPr>
      <xdr:spPr bwMode="auto">
        <a:xfrm>
          <a:off x="6737350" y="15760700"/>
          <a:ext cx="2336800" cy="246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Spread Sheet Method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Type in values for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Input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The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Calculation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has been programmed.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Answers will be calculated.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 See "Math Tools" tab below for more.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38</xdr:row>
      <xdr:rowOff>44450</xdr:rowOff>
    </xdr:from>
    <xdr:to>
      <xdr:col>8</xdr:col>
      <xdr:colOff>717550</xdr:colOff>
      <xdr:row>47</xdr:row>
      <xdr:rowOff>69850</xdr:rowOff>
    </xdr:to>
    <xdr:pic>
      <xdr:nvPicPr>
        <xdr:cNvPr id="2101" name="Picture 32" descr="BUCKET-CENTRIFUGAL-1">
          <a:extLst>
            <a:ext uri="{FF2B5EF4-FFF2-40B4-BE49-F238E27FC236}">
              <a16:creationId xmlns:a16="http://schemas.microsoft.com/office/drawing/2014/main" id="{D380A7A2-B47C-1742-732A-2854862E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0" y="7524750"/>
          <a:ext cx="3721100" cy="179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99483</xdr:colOff>
      <xdr:row>3</xdr:row>
      <xdr:rowOff>83256</xdr:rowOff>
    </xdr:from>
    <xdr:to>
      <xdr:col>9</xdr:col>
      <xdr:colOff>305513</xdr:colOff>
      <xdr:row>34</xdr:row>
      <xdr:rowOff>141111</xdr:rowOff>
    </xdr:to>
    <xdr:pic>
      <xdr:nvPicPr>
        <xdr:cNvPr id="3089" name="Picture 1" descr="ELEVATOR-CONTINOUS">
          <a:extLst>
            <a:ext uri="{FF2B5EF4-FFF2-40B4-BE49-F238E27FC236}">
              <a16:creationId xmlns:a16="http://schemas.microsoft.com/office/drawing/2014/main" id="{90BA0665-B0D3-15D7-3FDF-6225E348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316" y="675923"/>
          <a:ext cx="4453475" cy="6182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4</xdr:row>
      <xdr:rowOff>69850</xdr:rowOff>
    </xdr:from>
    <xdr:to>
      <xdr:col>2</xdr:col>
      <xdr:colOff>698500</xdr:colOff>
      <xdr:row>30</xdr:row>
      <xdr:rowOff>56444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F0AAD4FB-93B7-E442-785F-501005E3C8EA}"/>
            </a:ext>
          </a:extLst>
        </xdr:cNvPr>
        <xdr:cNvSpPr txBox="1">
          <a:spLocks noChangeArrowheads="1"/>
        </xdr:cNvSpPr>
      </xdr:nvSpPr>
      <xdr:spPr bwMode="auto">
        <a:xfrm>
          <a:off x="530578" y="860072"/>
          <a:ext cx="2397478" cy="51230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sz="18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Continuous Discharge 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Bucket Elevator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elevator has continuous discharge with buckets attached to chain (590 to 2300 cu ft per hr) or belt (945 to 3780 cu ft per hr) elevating free-flowing dry or sluggish materials with small to medium lump sizes that are moderately to extremely abrasive.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Closely spaced buckets form chutes directing material into the buckets in the boot section.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At the hood section of the elevator, bulk material is discharged from each bucket flowing over the back of the preceding bucket.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Gentle prevents excessive degradation maling this type of elevator suitable for handling finely pulverized materials.</a:t>
          </a:r>
        </a:p>
      </xdr:txBody>
    </xdr:sp>
    <xdr:clientData/>
  </xdr:twoCellAnchor>
  <xdr:twoCellAnchor editAs="oneCell">
    <xdr:from>
      <xdr:col>1</xdr:col>
      <xdr:colOff>1103487</xdr:colOff>
      <xdr:row>36</xdr:row>
      <xdr:rowOff>30339</xdr:rowOff>
    </xdr:from>
    <xdr:to>
      <xdr:col>6</xdr:col>
      <xdr:colOff>235640</xdr:colOff>
      <xdr:row>50</xdr:row>
      <xdr:rowOff>28222</xdr:rowOff>
    </xdr:to>
    <xdr:pic>
      <xdr:nvPicPr>
        <xdr:cNvPr id="3091" name="Picture 3" descr="BUCKET-CONTINUOUS">
          <a:extLst>
            <a:ext uri="{FF2B5EF4-FFF2-40B4-BE49-F238E27FC236}">
              <a16:creationId xmlns:a16="http://schemas.microsoft.com/office/drawing/2014/main" id="{7DD1D61A-D1A5-C415-4028-8E8412D1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265" y="7142339"/>
          <a:ext cx="4106319" cy="276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551745</xdr:colOff>
      <xdr:row>35</xdr:row>
      <xdr:rowOff>143933</xdr:rowOff>
    </xdr:from>
    <xdr:to>
      <xdr:col>14</xdr:col>
      <xdr:colOff>35278</xdr:colOff>
      <xdr:row>48</xdr:row>
      <xdr:rowOff>176389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EDCD8339-DF74-6896-F73F-5DD93745E3D5}"/>
            </a:ext>
          </a:extLst>
        </xdr:cNvPr>
        <xdr:cNvSpPr txBox="1">
          <a:spLocks noChangeArrowheads="1"/>
        </xdr:cNvSpPr>
      </xdr:nvSpPr>
      <xdr:spPr bwMode="auto">
        <a:xfrm>
          <a:off x="6436078" y="7058377"/>
          <a:ext cx="2905478" cy="26006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Continuous Buckets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Non-overlapping fabricated steel buckets left are used in continuous discharge buckets for general service.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Heavier gages and other materials are available for handling more abrasive bulk materials.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Refer to vendor on-line catalogs for power and capacity data.</a:t>
          </a:r>
        </a:p>
      </xdr:txBody>
    </xdr:sp>
    <xdr:clientData/>
  </xdr:twoCellAnchor>
  <xdr:twoCellAnchor>
    <xdr:from>
      <xdr:col>8</xdr:col>
      <xdr:colOff>351366</xdr:colOff>
      <xdr:row>68</xdr:row>
      <xdr:rowOff>76906</xdr:rowOff>
    </xdr:from>
    <xdr:to>
      <xdr:col>13</xdr:col>
      <xdr:colOff>155222</xdr:colOff>
      <xdr:row>81</xdr:row>
      <xdr:rowOff>42335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C22EF357-0F24-AE18-6DB0-2B8D0E06ED1A}"/>
            </a:ext>
          </a:extLst>
        </xdr:cNvPr>
        <xdr:cNvSpPr txBox="1">
          <a:spLocks noChangeArrowheads="1"/>
        </xdr:cNvSpPr>
      </xdr:nvSpPr>
      <xdr:spPr bwMode="auto">
        <a:xfrm>
          <a:off x="6842477" y="13609462"/>
          <a:ext cx="2266245" cy="25407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Bucket Fill Level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normally filled to 75% capacity.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Elevator owners often run their elevators at 100% which can cause excessive spillage and breakdowns.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Recommended Bucket capacity fill percent: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 = 75%</a:t>
          </a:r>
        </a:p>
      </xdr:txBody>
    </xdr:sp>
    <xdr:clientData/>
  </xdr:twoCellAnchor>
  <xdr:twoCellAnchor>
    <xdr:from>
      <xdr:col>7</xdr:col>
      <xdr:colOff>12700</xdr:colOff>
      <xdr:row>110</xdr:row>
      <xdr:rowOff>88900</xdr:rowOff>
    </xdr:from>
    <xdr:to>
      <xdr:col>9</xdr:col>
      <xdr:colOff>336360</xdr:colOff>
      <xdr:row>123</xdr:row>
      <xdr:rowOff>76200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B5F9A95C-7C4D-3569-2DC7-F59B3E32A858}"/>
            </a:ext>
          </a:extLst>
        </xdr:cNvPr>
        <xdr:cNvSpPr txBox="1">
          <a:spLocks noChangeArrowheads="1"/>
        </xdr:cNvSpPr>
      </xdr:nvSpPr>
      <xdr:spPr bwMode="auto">
        <a:xfrm>
          <a:off x="4010025" y="19669125"/>
          <a:ext cx="1695450" cy="2105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Bucket Fill Level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normally filled to 75% capacity. Elevator owners who run their elevators at 100% which can cause excessive spillage and breakdowns.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Recommended Bucket capacity fill percent: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 = 75%.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Belt width = A + 1 in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4</xdr:row>
      <xdr:rowOff>31750</xdr:rowOff>
    </xdr:from>
    <xdr:to>
      <xdr:col>2</xdr:col>
      <xdr:colOff>1765300</xdr:colOff>
      <xdr:row>28</xdr:row>
      <xdr:rowOff>95250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6901980C-8FCF-FF7C-ACF4-F3856DA46C5F}"/>
            </a:ext>
          </a:extLst>
        </xdr:cNvPr>
        <xdr:cNvSpPr txBox="1">
          <a:spLocks noChangeArrowheads="1"/>
        </xdr:cNvSpPr>
      </xdr:nvSpPr>
      <xdr:spPr bwMode="auto">
        <a:xfrm>
          <a:off x="552450" y="704850"/>
          <a:ext cx="2343150" cy="387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High Speed Grain </a:t>
          </a:r>
        </a:p>
        <a:p>
          <a:pPr algn="ctr" rtl="0">
            <a:lnSpc>
              <a:spcPts val="1300"/>
            </a:lnSpc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Bucket Elevator</a:t>
          </a:r>
          <a:endParaRPr lang="en-US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bucket elevator right is of the centrifugal discharge type with buckets attached to belt (1500 to 7880 cu ft per hour) elevating grain or other dry free-flowing materials with small lump sizes that are moderately abrasive.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in this type of elevator are partly loaded from the inlet chute and the remainder by scooping material from the bottom of the boot section.</a:t>
          </a:r>
        </a:p>
        <a:p>
          <a:pPr algn="l" rtl="0">
            <a:lnSpc>
              <a:spcPts val="10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speed is sufficient to discharge bulk material by centrifugal force at the hood. 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spaced to avoid interference in loading and  discharging. </a:t>
          </a:r>
        </a:p>
      </xdr:txBody>
    </xdr:sp>
    <xdr:clientData/>
  </xdr:twoCellAnchor>
  <xdr:twoCellAnchor editAs="oneCell">
    <xdr:from>
      <xdr:col>9</xdr:col>
      <xdr:colOff>508000</xdr:colOff>
      <xdr:row>3</xdr:row>
      <xdr:rowOff>152400</xdr:rowOff>
    </xdr:from>
    <xdr:to>
      <xdr:col>14</xdr:col>
      <xdr:colOff>400050</xdr:colOff>
      <xdr:row>18</xdr:row>
      <xdr:rowOff>19050</xdr:rowOff>
    </xdr:to>
    <xdr:pic>
      <xdr:nvPicPr>
        <xdr:cNvPr id="5138" name="Picture 3" descr="CENTRIFUGAL-BUCKETS-1">
          <a:extLst>
            <a:ext uri="{FF2B5EF4-FFF2-40B4-BE49-F238E27FC236}">
              <a16:creationId xmlns:a16="http://schemas.microsoft.com/office/drawing/2014/main" id="{96C49B24-000E-452E-D8D7-7E793198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666750"/>
          <a:ext cx="22288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88900</xdr:colOff>
      <xdr:row>65</xdr:row>
      <xdr:rowOff>127000</xdr:rowOff>
    </xdr:from>
    <xdr:to>
      <xdr:col>16</xdr:col>
      <xdr:colOff>57150</xdr:colOff>
      <xdr:row>80</xdr:row>
      <xdr:rowOff>63500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4E229302-BAAC-9077-2350-21EC3CF8AC7A}"/>
            </a:ext>
          </a:extLst>
        </xdr:cNvPr>
        <xdr:cNvSpPr txBox="1">
          <a:spLocks noChangeArrowheads="1"/>
        </xdr:cNvSpPr>
      </xdr:nvSpPr>
      <xdr:spPr bwMode="auto">
        <a:xfrm>
          <a:off x="7937500" y="10598150"/>
          <a:ext cx="2774950" cy="2381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Spread Sheet Method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Type in values for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Input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The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Calculation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has been programmed.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Answers will be calculated.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Protect or Unprotect Spreadsheet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Select drop-down menu: Tools.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Toggle: Protect or Unprotect.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OK.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203200</xdr:colOff>
      <xdr:row>38</xdr:row>
      <xdr:rowOff>146050</xdr:rowOff>
    </xdr:from>
    <xdr:to>
      <xdr:col>13</xdr:col>
      <xdr:colOff>234912</xdr:colOff>
      <xdr:row>50</xdr:row>
      <xdr:rowOff>25400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D1C0261A-BDB4-CFBC-664A-58F715E8D3B1}"/>
            </a:ext>
          </a:extLst>
        </xdr:cNvPr>
        <xdr:cNvSpPr txBox="1">
          <a:spLocks noChangeArrowheads="1"/>
        </xdr:cNvSpPr>
      </xdr:nvSpPr>
      <xdr:spPr bwMode="auto">
        <a:xfrm>
          <a:off x="6762750" y="6216650"/>
          <a:ext cx="2717762" cy="178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High Speed Buckets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Fabricated steel buckets left shaped to prevent premature discharge in high speed grain elevators.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Power and capacity calculation are given below.</a:t>
          </a:r>
        </a:p>
      </xdr:txBody>
    </xdr:sp>
    <xdr:clientData/>
  </xdr:twoCellAnchor>
  <xdr:twoCellAnchor editAs="oneCell">
    <xdr:from>
      <xdr:col>3</xdr:col>
      <xdr:colOff>44450</xdr:colOff>
      <xdr:row>2</xdr:row>
      <xdr:rowOff>139700</xdr:rowOff>
    </xdr:from>
    <xdr:to>
      <xdr:col>9</xdr:col>
      <xdr:colOff>165686</xdr:colOff>
      <xdr:row>34</xdr:row>
      <xdr:rowOff>152400</xdr:rowOff>
    </xdr:to>
    <xdr:pic>
      <xdr:nvPicPr>
        <xdr:cNvPr id="5141" name="Picture 6" descr="ELEVATOR-HIGH-SPEED">
          <a:extLst>
            <a:ext uri="{FF2B5EF4-FFF2-40B4-BE49-F238E27FC236}">
              <a16:creationId xmlns:a16="http://schemas.microsoft.com/office/drawing/2014/main" id="{5C19701B-F64E-84AF-8627-68291C96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50" y="495300"/>
          <a:ext cx="4293186" cy="509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1092199</xdr:colOff>
      <xdr:row>37</xdr:row>
      <xdr:rowOff>146050</xdr:rowOff>
    </xdr:from>
    <xdr:to>
      <xdr:col>7</xdr:col>
      <xdr:colOff>295448</xdr:colOff>
      <xdr:row>49</xdr:row>
      <xdr:rowOff>152400</xdr:rowOff>
    </xdr:to>
    <xdr:pic>
      <xdr:nvPicPr>
        <xdr:cNvPr id="5142" name="Picture 7" descr="HIGH-SPEED-GRAIN-BUCKET-1">
          <a:extLst>
            <a:ext uri="{FF2B5EF4-FFF2-40B4-BE49-F238E27FC236}">
              <a16:creationId xmlns:a16="http://schemas.microsoft.com/office/drawing/2014/main" id="{D05A50E7-BC01-00C6-6FDA-C2BE89F0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9" y="6057900"/>
          <a:ext cx="3845099" cy="191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6350</xdr:colOff>
      <xdr:row>65</xdr:row>
      <xdr:rowOff>139700</xdr:rowOff>
    </xdr:from>
    <xdr:to>
      <xdr:col>9</xdr:col>
      <xdr:colOff>222250</xdr:colOff>
      <xdr:row>82</xdr:row>
      <xdr:rowOff>158750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476BF514-AB98-8FF2-9E6B-C43415F029A3}"/>
            </a:ext>
          </a:extLst>
        </xdr:cNvPr>
        <xdr:cNvSpPr txBox="1">
          <a:spLocks noChangeArrowheads="1"/>
        </xdr:cNvSpPr>
      </xdr:nvSpPr>
      <xdr:spPr bwMode="auto">
        <a:xfrm>
          <a:off x="5130800" y="10610850"/>
          <a:ext cx="2298700" cy="281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Bucket Fill Level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Buckets are normally filled to 75% capacity.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Elevator owners who run their elevators at 100% can cause excessive spillage and breakdowns.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Recommended Bucket capacity fill percent: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 = 75%.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Belt width = A + 1 in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19</xdr:row>
      <xdr:rowOff>69850</xdr:rowOff>
    </xdr:from>
    <xdr:to>
      <xdr:col>3</xdr:col>
      <xdr:colOff>60325</xdr:colOff>
      <xdr:row>29</xdr:row>
      <xdr:rowOff>109792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2098D-D455-47EE-A41E-4105B3E9F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930650"/>
          <a:ext cx="2946400" cy="2008442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3</xdr:row>
      <xdr:rowOff>38101</xdr:rowOff>
    </xdr:from>
    <xdr:to>
      <xdr:col>5</xdr:col>
      <xdr:colOff>603250</xdr:colOff>
      <xdr:row>9</xdr:row>
      <xdr:rowOff>217997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41D43C-6DBA-4B08-AB56-7CA2804FB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4325" y="685801"/>
          <a:ext cx="1317625" cy="139274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47</xdr:row>
      <xdr:rowOff>44450</xdr:rowOff>
    </xdr:from>
    <xdr:to>
      <xdr:col>2</xdr:col>
      <xdr:colOff>695325</xdr:colOff>
      <xdr:row>56</xdr:row>
      <xdr:rowOff>69850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929655-A678-434F-934D-00B29FD0A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556750"/>
          <a:ext cx="2089150" cy="1797050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47</xdr:row>
      <xdr:rowOff>88900</xdr:rowOff>
    </xdr:from>
    <xdr:to>
      <xdr:col>4</xdr:col>
      <xdr:colOff>555625</xdr:colOff>
      <xdr:row>56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EE753E-D8E5-477B-A3FB-E32FAC963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5425" y="9601200"/>
          <a:ext cx="2584450" cy="1758950"/>
        </a:xfrm>
        <a:prstGeom prst="rect">
          <a:avLst/>
        </a:prstGeom>
      </xdr:spPr>
    </xdr:pic>
    <xdr:clientData/>
  </xdr:twoCellAnchor>
  <xdr:oneCellAnchor>
    <xdr:from>
      <xdr:col>7</xdr:col>
      <xdr:colOff>561976</xdr:colOff>
      <xdr:row>11</xdr:row>
      <xdr:rowOff>152400</xdr:rowOff>
    </xdr:from>
    <xdr:ext cx="2579300" cy="2828925"/>
    <xdr:pic>
      <xdr:nvPicPr>
        <xdr:cNvPr id="6" name="Picture 5">
          <a:extLst>
            <a:ext uri="{FF2B5EF4-FFF2-40B4-BE49-F238E27FC236}">
              <a16:creationId xmlns:a16="http://schemas.microsoft.com/office/drawing/2014/main" id="{7F7B7EE9-3D52-426C-9CB7-D2C83658E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9876" y="2438400"/>
          <a:ext cx="2579300" cy="2828925"/>
        </a:xfrm>
        <a:prstGeom prst="rect">
          <a:avLst/>
        </a:prstGeom>
      </xdr:spPr>
    </xdr:pic>
    <xdr:clientData/>
  </xdr:oneCellAnchor>
  <xdr:oneCellAnchor>
    <xdr:from>
      <xdr:col>4</xdr:col>
      <xdr:colOff>88900</xdr:colOff>
      <xdr:row>11</xdr:row>
      <xdr:rowOff>53975</xdr:rowOff>
    </xdr:from>
    <xdr:ext cx="2317338" cy="3257550"/>
    <xdr:pic>
      <xdr:nvPicPr>
        <xdr:cNvPr id="7" name="Picture 6">
          <a:extLst>
            <a:ext uri="{FF2B5EF4-FFF2-40B4-BE49-F238E27FC236}">
              <a16:creationId xmlns:a16="http://schemas.microsoft.com/office/drawing/2014/main" id="{ECFEF317-109D-4568-A06C-EB8A68AB8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368550"/>
          <a:ext cx="2317338" cy="3257550"/>
        </a:xfrm>
        <a:prstGeom prst="rect">
          <a:avLst/>
        </a:prstGeom>
      </xdr:spPr>
    </xdr:pic>
    <xdr:clientData/>
  </xdr:oneCellAnchor>
  <xdr:oneCellAnchor>
    <xdr:from>
      <xdr:col>11</xdr:col>
      <xdr:colOff>82550</xdr:colOff>
      <xdr:row>28</xdr:row>
      <xdr:rowOff>63500</xdr:rowOff>
    </xdr:from>
    <xdr:ext cx="4612488" cy="4073525"/>
    <xdr:pic>
      <xdr:nvPicPr>
        <xdr:cNvPr id="9" name="Picture 8">
          <a:extLst>
            <a:ext uri="{FF2B5EF4-FFF2-40B4-BE49-F238E27FC236}">
              <a16:creationId xmlns:a16="http://schemas.microsoft.com/office/drawing/2014/main" id="{AAE0286E-8112-4B95-B305-2020B5CAF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5695950"/>
          <a:ext cx="4612488" cy="4073525"/>
        </a:xfrm>
        <a:prstGeom prst="rect">
          <a:avLst/>
        </a:prstGeom>
      </xdr:spPr>
    </xdr:pic>
    <xdr:clientData/>
  </xdr:oneCellAnchor>
  <xdr:twoCellAnchor>
    <xdr:from>
      <xdr:col>8</xdr:col>
      <xdr:colOff>19050</xdr:colOff>
      <xdr:row>0</xdr:row>
      <xdr:rowOff>215900</xdr:rowOff>
    </xdr:from>
    <xdr:to>
      <xdr:col>12</xdr:col>
      <xdr:colOff>292100</xdr:colOff>
      <xdr:row>8</xdr:row>
      <xdr:rowOff>57150</xdr:rowOff>
    </xdr:to>
    <xdr:sp macro="" textlink="">
      <xdr:nvSpPr>
        <xdr:cNvPr id="10" name="Text Box 29">
          <a:extLst>
            <a:ext uri="{FF2B5EF4-FFF2-40B4-BE49-F238E27FC236}">
              <a16:creationId xmlns:a16="http://schemas.microsoft.com/office/drawing/2014/main" id="{ECA97707-8893-4EF5-9020-BD4A6ADA03C8}"/>
            </a:ext>
          </a:extLst>
        </xdr:cNvPr>
        <xdr:cNvSpPr txBox="1">
          <a:spLocks noChangeArrowheads="1"/>
        </xdr:cNvSpPr>
      </xdr:nvSpPr>
      <xdr:spPr bwMode="auto">
        <a:xfrm>
          <a:off x="7956550" y="215900"/>
          <a:ext cx="2711450" cy="150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Spread Sheet Method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Type in values for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Input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The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Calculation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has been programmed.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Answers will be calculated.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14"/>
  <sheetViews>
    <sheetView tabSelected="1" zoomScale="130" zoomScaleNormal="130" workbookViewId="0">
      <selection activeCell="I1" sqref="I1"/>
    </sheetView>
  </sheetViews>
  <sheetFormatPr defaultRowHeight="15.5" x14ac:dyDescent="0.35"/>
  <cols>
    <col min="1" max="1" width="5.6328125" style="72" customWidth="1"/>
    <col min="2" max="2" width="5.81640625" style="72" customWidth="1"/>
    <col min="3" max="3" width="4.7265625" style="72" customWidth="1"/>
    <col min="4" max="4" width="22.1796875" style="72" customWidth="1"/>
    <col min="5" max="5" width="11.1796875" style="73" customWidth="1"/>
    <col min="6" max="6" width="3.7265625" style="72" customWidth="1"/>
    <col min="7" max="7" width="25.26953125" style="72" customWidth="1"/>
    <col min="8" max="8" width="12.54296875" style="73" customWidth="1"/>
    <col min="9" max="9" width="8.7265625" style="72"/>
    <col min="10" max="10" width="8.453125" style="72" customWidth="1"/>
    <col min="11" max="16384" width="8.7265625" style="72"/>
  </cols>
  <sheetData>
    <row r="1" spans="2:25" ht="20" x14ac:dyDescent="0.4">
      <c r="B1" s="85" t="s">
        <v>161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2:25" x14ac:dyDescent="0.35">
      <c r="B2" s="75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2:25" ht="18" x14ac:dyDescent="0.4">
      <c r="B3" s="86" t="s">
        <v>162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5" x14ac:dyDescent="0.35"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2:25" x14ac:dyDescent="0.35"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x14ac:dyDescent="0.35"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2:25" x14ac:dyDescent="0.35"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2:25" x14ac:dyDescent="0.35"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2:25" x14ac:dyDescent="0.35">
      <c r="I9" s="74"/>
      <c r="J9" s="87" t="s">
        <v>165</v>
      </c>
      <c r="K9" s="87"/>
      <c r="L9" s="87"/>
      <c r="M9" s="88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2:25" x14ac:dyDescent="0.35">
      <c r="I10" s="74"/>
      <c r="J10" s="88" t="s">
        <v>166</v>
      </c>
      <c r="K10" s="88"/>
      <c r="L10" s="88"/>
      <c r="M10" s="88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2:25" x14ac:dyDescent="0.35">
      <c r="I11" s="74"/>
      <c r="J11" s="88"/>
      <c r="K11" s="88"/>
      <c r="L11" s="88"/>
      <c r="M11" s="88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2:25" x14ac:dyDescent="0.35">
      <c r="I12" s="74"/>
      <c r="J12" s="88"/>
      <c r="K12" s="88"/>
      <c r="L12" s="88"/>
      <c r="M12" s="88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2:25" x14ac:dyDescent="0.35">
      <c r="I13" s="74"/>
      <c r="J13" s="88"/>
      <c r="K13" s="88"/>
      <c r="L13" s="88"/>
      <c r="M13" s="88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2:25" x14ac:dyDescent="0.35">
      <c r="I14" s="74"/>
      <c r="J14" s="88"/>
      <c r="K14" s="88"/>
      <c r="L14" s="88"/>
      <c r="M14" s="8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2:25" x14ac:dyDescent="0.35">
      <c r="I15" s="74"/>
      <c r="J15" s="88"/>
      <c r="K15" s="88"/>
      <c r="L15" s="88"/>
      <c r="M15" s="88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2:25" x14ac:dyDescent="0.35">
      <c r="I16" s="74"/>
      <c r="J16" s="88"/>
      <c r="K16" s="88"/>
      <c r="L16" s="88"/>
      <c r="M16" s="88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9:25" x14ac:dyDescent="0.35">
      <c r="I17" s="74"/>
      <c r="R17" s="74"/>
      <c r="S17" s="74"/>
      <c r="T17" s="74"/>
      <c r="U17" s="74"/>
      <c r="V17" s="74"/>
      <c r="W17" s="74"/>
      <c r="X17" s="74"/>
      <c r="Y17" s="74"/>
    </row>
    <row r="18" spans="9:25" x14ac:dyDescent="0.35">
      <c r="I18" s="74"/>
      <c r="R18" s="74"/>
      <c r="S18" s="74"/>
      <c r="T18" s="74"/>
      <c r="U18" s="74"/>
      <c r="V18" s="74"/>
      <c r="W18" s="74"/>
      <c r="X18" s="74"/>
      <c r="Y18" s="74"/>
    </row>
    <row r="19" spans="9:25" x14ac:dyDescent="0.35">
      <c r="I19" s="74"/>
      <c r="R19" s="74"/>
      <c r="S19" s="74"/>
      <c r="T19" s="74"/>
      <c r="U19" s="74"/>
      <c r="V19" s="74"/>
      <c r="W19" s="74"/>
      <c r="X19" s="74"/>
      <c r="Y19" s="74"/>
    </row>
    <row r="20" spans="9:25" x14ac:dyDescent="0.35">
      <c r="I20" s="74"/>
      <c r="R20" s="74"/>
      <c r="S20" s="74"/>
      <c r="T20" s="74"/>
      <c r="U20" s="74"/>
      <c r="V20" s="74"/>
      <c r="W20" s="74"/>
      <c r="X20" s="74"/>
      <c r="Y20" s="74"/>
    </row>
    <row r="21" spans="9:25" x14ac:dyDescent="0.35"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9:25" x14ac:dyDescent="0.35"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9:25" x14ac:dyDescent="0.35"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9:25" x14ac:dyDescent="0.35"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9:25" x14ac:dyDescent="0.35"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9:25" x14ac:dyDescent="0.35"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9:25" x14ac:dyDescent="0.35"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9:25" x14ac:dyDescent="0.35"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9:25" x14ac:dyDescent="0.35"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9:25" x14ac:dyDescent="0.35"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9:25" x14ac:dyDescent="0.35"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9:25" x14ac:dyDescent="0.35"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9:25" x14ac:dyDescent="0.35"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9:25" x14ac:dyDescent="0.35"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9:25" x14ac:dyDescent="0.35"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9:25" x14ac:dyDescent="0.35"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9:25" x14ac:dyDescent="0.35"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9:25" x14ac:dyDescent="0.35"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9:25" x14ac:dyDescent="0.35"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9:25" x14ac:dyDescent="0.35"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9:25" x14ac:dyDescent="0.35"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9:25" x14ac:dyDescent="0.35">
      <c r="I42" s="74"/>
      <c r="J42" s="74"/>
      <c r="K42" s="74"/>
      <c r="L42" s="74"/>
      <c r="M42" s="74"/>
      <c r="N42" s="74"/>
      <c r="O42" s="74"/>
      <c r="P42" s="74"/>
      <c r="Q42" s="74"/>
    </row>
    <row r="43" spans="9:25" x14ac:dyDescent="0.35">
      <c r="I43" s="74"/>
      <c r="J43" s="74"/>
      <c r="K43" s="74"/>
      <c r="L43" s="74"/>
      <c r="M43" s="74"/>
      <c r="N43" s="74"/>
      <c r="O43" s="74"/>
      <c r="P43" s="74"/>
      <c r="Q43" s="74"/>
    </row>
    <row r="44" spans="9:25" x14ac:dyDescent="0.35">
      <c r="I44" s="74"/>
      <c r="J44" s="74"/>
      <c r="K44" s="74"/>
      <c r="L44" s="74"/>
      <c r="M44" s="74"/>
      <c r="N44" s="74"/>
      <c r="O44" s="74"/>
      <c r="P44" s="74"/>
      <c r="Q44" s="74"/>
    </row>
    <row r="45" spans="9:25" x14ac:dyDescent="0.35">
      <c r="I45" s="74"/>
      <c r="J45" s="74"/>
      <c r="K45" s="74"/>
      <c r="L45" s="74"/>
      <c r="M45" s="74"/>
      <c r="N45" s="74"/>
      <c r="O45" s="74"/>
      <c r="P45" s="74"/>
      <c r="Q45" s="74"/>
    </row>
    <row r="46" spans="9:25" x14ac:dyDescent="0.35">
      <c r="I46" s="74"/>
      <c r="J46" s="74"/>
      <c r="K46" s="74"/>
      <c r="L46" s="74"/>
      <c r="M46" s="74"/>
      <c r="N46" s="74"/>
      <c r="O46" s="74"/>
      <c r="P46" s="74"/>
      <c r="Q46" s="74"/>
    </row>
    <row r="47" spans="9:25" ht="13.5" customHeight="1" x14ac:dyDescent="0.35">
      <c r="I47" s="74"/>
      <c r="J47" s="74"/>
      <c r="K47" s="74"/>
      <c r="L47" s="74"/>
      <c r="M47" s="74"/>
      <c r="N47" s="74"/>
      <c r="O47" s="74"/>
      <c r="P47" s="74"/>
      <c r="Q47" s="74"/>
    </row>
    <row r="48" spans="9:25" x14ac:dyDescent="0.35">
      <c r="I48" s="74"/>
      <c r="J48" s="74"/>
      <c r="K48" s="74"/>
      <c r="L48" s="74"/>
      <c r="M48" s="74"/>
      <c r="N48" s="74"/>
      <c r="O48" s="74"/>
      <c r="P48" s="74"/>
      <c r="Q48" s="74"/>
    </row>
    <row r="49" spans="4:17" x14ac:dyDescent="0.35">
      <c r="I49" s="74"/>
      <c r="J49" s="74"/>
      <c r="K49" s="74"/>
      <c r="L49" s="74"/>
      <c r="M49" s="74"/>
      <c r="N49" s="74"/>
      <c r="O49" s="74"/>
      <c r="P49" s="74"/>
      <c r="Q49" s="74"/>
    </row>
    <row r="50" spans="4:17" x14ac:dyDescent="0.35">
      <c r="I50" s="74"/>
      <c r="J50" s="74"/>
      <c r="K50" s="74"/>
      <c r="L50" s="74"/>
      <c r="M50" s="74"/>
      <c r="N50" s="74"/>
      <c r="O50" s="74"/>
      <c r="P50" s="74"/>
      <c r="Q50" s="74"/>
    </row>
    <row r="51" spans="4:17" x14ac:dyDescent="0.35">
      <c r="I51" s="74"/>
      <c r="J51" s="74"/>
      <c r="K51" s="74"/>
      <c r="L51" s="74"/>
      <c r="M51" s="74"/>
      <c r="N51" s="74"/>
      <c r="O51" s="74"/>
      <c r="P51" s="74"/>
      <c r="Q51" s="74"/>
    </row>
    <row r="52" spans="4:17" x14ac:dyDescent="0.35">
      <c r="I52" s="74"/>
      <c r="J52" s="74"/>
      <c r="K52" s="74"/>
      <c r="L52" s="74"/>
      <c r="M52" s="74"/>
      <c r="N52" s="74"/>
      <c r="O52" s="74"/>
      <c r="P52" s="74"/>
      <c r="Q52" s="74"/>
    </row>
    <row r="53" spans="4:17" ht="18" x14ac:dyDescent="0.4">
      <c r="D53" s="86" t="s">
        <v>135</v>
      </c>
      <c r="I53" s="74"/>
      <c r="J53" s="74"/>
      <c r="K53" s="74"/>
      <c r="L53" s="74"/>
      <c r="M53" s="74"/>
      <c r="N53" s="74"/>
      <c r="O53" s="74"/>
      <c r="P53" s="74"/>
      <c r="Q53" s="74"/>
    </row>
    <row r="54" spans="4:17" ht="16" thickBot="1" x14ac:dyDescent="0.4">
      <c r="I54" s="74"/>
      <c r="J54" s="74"/>
      <c r="K54" s="74"/>
      <c r="L54" s="74"/>
      <c r="M54" s="74"/>
      <c r="N54" s="74"/>
      <c r="O54" s="74"/>
      <c r="P54" s="74"/>
      <c r="Q54" s="74"/>
    </row>
    <row r="55" spans="4:17" ht="18" thickBot="1" x14ac:dyDescent="0.4">
      <c r="D55" s="76" t="s">
        <v>93</v>
      </c>
      <c r="E55" s="76" t="s">
        <v>163</v>
      </c>
      <c r="G55" s="76" t="s">
        <v>93</v>
      </c>
      <c r="H55" s="76" t="s">
        <v>163</v>
      </c>
      <c r="I55" s="74"/>
      <c r="J55" s="74"/>
      <c r="K55" s="74"/>
      <c r="L55" s="74"/>
      <c r="M55" s="74"/>
      <c r="N55" s="74"/>
      <c r="O55" s="74"/>
      <c r="P55" s="74"/>
      <c r="Q55" s="74"/>
    </row>
    <row r="56" spans="4:17" x14ac:dyDescent="0.35">
      <c r="D56" s="77" t="s">
        <v>73</v>
      </c>
      <c r="E56" s="78" t="s">
        <v>71</v>
      </c>
      <c r="G56" s="79" t="s">
        <v>103</v>
      </c>
      <c r="H56" s="78" t="s">
        <v>104</v>
      </c>
      <c r="I56" s="74"/>
      <c r="J56" s="74"/>
      <c r="K56" s="74"/>
      <c r="L56" s="74"/>
      <c r="M56" s="74"/>
      <c r="N56" s="74"/>
      <c r="O56" s="74"/>
      <c r="P56" s="74"/>
      <c r="Q56" s="74"/>
    </row>
    <row r="57" spans="4:17" x14ac:dyDescent="0.35">
      <c r="D57" s="79" t="s">
        <v>72</v>
      </c>
      <c r="E57" s="78" t="s">
        <v>77</v>
      </c>
      <c r="G57" s="79" t="s">
        <v>105</v>
      </c>
      <c r="H57" s="78" t="s">
        <v>106</v>
      </c>
      <c r="I57" s="74"/>
      <c r="J57" s="74"/>
      <c r="K57" s="74"/>
      <c r="L57" s="74"/>
      <c r="M57" s="74"/>
      <c r="N57" s="74"/>
      <c r="O57" s="74"/>
      <c r="P57" s="74"/>
      <c r="Q57" s="74"/>
    </row>
    <row r="58" spans="4:17" x14ac:dyDescent="0.35">
      <c r="D58" s="79" t="s">
        <v>132</v>
      </c>
      <c r="E58" s="80" t="s">
        <v>133</v>
      </c>
      <c r="G58" s="79" t="s">
        <v>107</v>
      </c>
      <c r="H58" s="78" t="s">
        <v>108</v>
      </c>
      <c r="I58" s="74"/>
      <c r="J58" s="74"/>
      <c r="K58" s="74"/>
      <c r="L58" s="74"/>
      <c r="M58" s="74"/>
      <c r="N58" s="74"/>
      <c r="O58" s="74"/>
      <c r="P58" s="74"/>
      <c r="Q58" s="74"/>
    </row>
    <row r="59" spans="4:17" x14ac:dyDescent="0.35">
      <c r="D59" s="79" t="s">
        <v>74</v>
      </c>
      <c r="E59" s="78" t="s">
        <v>78</v>
      </c>
      <c r="G59" s="79" t="s">
        <v>109</v>
      </c>
      <c r="H59" s="78">
        <v>40</v>
      </c>
      <c r="I59" s="74"/>
      <c r="J59" s="74"/>
      <c r="K59" s="74"/>
      <c r="L59" s="74"/>
      <c r="M59" s="74"/>
      <c r="N59" s="74"/>
      <c r="O59" s="74"/>
      <c r="P59" s="74"/>
      <c r="Q59" s="74"/>
    </row>
    <row r="60" spans="4:17" x14ac:dyDescent="0.35">
      <c r="D60" s="79" t="s">
        <v>75</v>
      </c>
      <c r="E60" s="78" t="s">
        <v>79</v>
      </c>
      <c r="G60" s="79" t="s">
        <v>110</v>
      </c>
      <c r="H60" s="78" t="s">
        <v>111</v>
      </c>
      <c r="I60" s="74"/>
      <c r="J60" s="74"/>
      <c r="K60" s="74"/>
      <c r="L60" s="74"/>
      <c r="M60" s="74"/>
      <c r="N60" s="74"/>
      <c r="O60" s="74"/>
      <c r="P60" s="74"/>
      <c r="Q60" s="74"/>
    </row>
    <row r="61" spans="4:17" x14ac:dyDescent="0.35">
      <c r="D61" s="79" t="s">
        <v>76</v>
      </c>
      <c r="E61" s="78" t="s">
        <v>80</v>
      </c>
      <c r="G61" s="79" t="s">
        <v>112</v>
      </c>
      <c r="H61" s="78">
        <v>68</v>
      </c>
      <c r="I61" s="74"/>
      <c r="J61" s="74"/>
      <c r="K61" s="74"/>
      <c r="L61" s="74"/>
      <c r="M61" s="74"/>
      <c r="N61" s="74"/>
      <c r="O61" s="74"/>
      <c r="P61" s="74"/>
      <c r="Q61" s="74"/>
    </row>
    <row r="62" spans="4:17" x14ac:dyDescent="0.35">
      <c r="D62" s="79" t="s">
        <v>81</v>
      </c>
      <c r="E62" s="78" t="s">
        <v>82</v>
      </c>
      <c r="G62" s="79" t="s">
        <v>113</v>
      </c>
      <c r="H62" s="78" t="s">
        <v>114</v>
      </c>
      <c r="I62" s="74"/>
      <c r="J62" s="74"/>
      <c r="K62" s="74"/>
      <c r="L62" s="74"/>
      <c r="M62" s="74"/>
      <c r="N62" s="74"/>
      <c r="O62" s="74"/>
      <c r="P62" s="74"/>
      <c r="Q62" s="74"/>
    </row>
    <row r="63" spans="4:17" x14ac:dyDescent="0.35">
      <c r="D63" s="79" t="s">
        <v>83</v>
      </c>
      <c r="E63" s="78" t="s">
        <v>84</v>
      </c>
      <c r="G63" s="79" t="s">
        <v>115</v>
      </c>
      <c r="H63" s="78" t="s">
        <v>116</v>
      </c>
      <c r="I63" s="74"/>
      <c r="J63" s="74"/>
      <c r="K63" s="74"/>
      <c r="L63" s="74"/>
      <c r="M63" s="74"/>
      <c r="N63" s="74"/>
      <c r="O63" s="74"/>
      <c r="P63" s="74"/>
      <c r="Q63" s="74"/>
    </row>
    <row r="64" spans="4:17" x14ac:dyDescent="0.35">
      <c r="D64" s="79" t="s">
        <v>85</v>
      </c>
      <c r="E64" s="78">
        <v>94</v>
      </c>
      <c r="G64" s="79" t="s">
        <v>117</v>
      </c>
      <c r="H64" s="78" t="s">
        <v>116</v>
      </c>
      <c r="I64" s="74"/>
      <c r="J64" s="74"/>
      <c r="K64" s="74"/>
      <c r="L64" s="74"/>
      <c r="M64" s="74"/>
      <c r="N64" s="74"/>
      <c r="O64" s="74"/>
      <c r="P64" s="74"/>
      <c r="Q64" s="74"/>
    </row>
    <row r="65" spans="4:17" x14ac:dyDescent="0.35">
      <c r="D65" s="79" t="s">
        <v>86</v>
      </c>
      <c r="E65" s="78">
        <v>40</v>
      </c>
      <c r="G65" s="79" t="s">
        <v>118</v>
      </c>
      <c r="H65" s="78">
        <v>26</v>
      </c>
      <c r="I65" s="74"/>
      <c r="J65" s="74"/>
      <c r="K65" s="74"/>
      <c r="L65" s="74"/>
      <c r="M65" s="74"/>
      <c r="N65" s="74"/>
      <c r="O65" s="74"/>
      <c r="P65" s="74"/>
      <c r="Q65" s="74"/>
    </row>
    <row r="66" spans="4:17" x14ac:dyDescent="0.35">
      <c r="D66" s="79" t="s">
        <v>136</v>
      </c>
      <c r="E66" s="78" t="s">
        <v>87</v>
      </c>
      <c r="G66" s="79" t="s">
        <v>119</v>
      </c>
      <c r="H66" s="78">
        <v>20</v>
      </c>
      <c r="I66" s="74"/>
      <c r="J66" s="74"/>
      <c r="K66" s="74"/>
      <c r="L66" s="74"/>
      <c r="M66" s="74"/>
      <c r="N66" s="74"/>
      <c r="O66" s="74"/>
      <c r="P66" s="74"/>
      <c r="Q66" s="74"/>
    </row>
    <row r="67" spans="4:17" x14ac:dyDescent="0.35">
      <c r="D67" s="79" t="s">
        <v>88</v>
      </c>
      <c r="E67" s="78" t="s">
        <v>90</v>
      </c>
      <c r="G67" s="79" t="s">
        <v>120</v>
      </c>
      <c r="H67" s="78" t="s">
        <v>121</v>
      </c>
      <c r="I67" s="74"/>
      <c r="J67" s="74"/>
      <c r="K67" s="74"/>
      <c r="L67" s="74"/>
      <c r="M67" s="74"/>
      <c r="N67" s="74"/>
      <c r="O67" s="74"/>
      <c r="P67" s="74"/>
      <c r="Q67" s="74"/>
    </row>
    <row r="68" spans="4:17" x14ac:dyDescent="0.35">
      <c r="D68" s="79" t="s">
        <v>89</v>
      </c>
      <c r="E68" s="78">
        <v>45</v>
      </c>
      <c r="G68" s="79" t="s">
        <v>122</v>
      </c>
      <c r="H68" s="78" t="s">
        <v>99</v>
      </c>
      <c r="I68" s="74"/>
      <c r="J68" s="74"/>
      <c r="K68" s="74"/>
      <c r="L68" s="74"/>
      <c r="M68" s="74"/>
      <c r="N68" s="74"/>
      <c r="O68" s="74"/>
      <c r="P68" s="74"/>
      <c r="Q68" s="74"/>
    </row>
    <row r="69" spans="4:17" ht="12.75" customHeight="1" x14ac:dyDescent="0.35">
      <c r="D69" s="81" t="s">
        <v>91</v>
      </c>
      <c r="E69" s="78" t="s">
        <v>92</v>
      </c>
      <c r="G69" s="81" t="s">
        <v>137</v>
      </c>
      <c r="H69" s="78" t="s">
        <v>124</v>
      </c>
      <c r="I69" s="74"/>
      <c r="J69" s="74"/>
      <c r="K69" s="74"/>
      <c r="L69" s="74"/>
      <c r="M69" s="74"/>
      <c r="N69" s="74"/>
      <c r="O69" s="74"/>
      <c r="P69" s="74"/>
      <c r="Q69" s="74"/>
    </row>
    <row r="70" spans="4:17" x14ac:dyDescent="0.35">
      <c r="D70" s="79" t="s">
        <v>94</v>
      </c>
      <c r="E70" s="78" t="s">
        <v>95</v>
      </c>
      <c r="G70" s="79" t="s">
        <v>123</v>
      </c>
      <c r="H70" s="78" t="s">
        <v>114</v>
      </c>
      <c r="I70" s="74"/>
      <c r="J70" s="74"/>
      <c r="K70" s="74"/>
      <c r="L70" s="74"/>
      <c r="M70" s="74"/>
      <c r="N70" s="74"/>
      <c r="O70" s="74"/>
      <c r="P70" s="74"/>
      <c r="Q70" s="74"/>
    </row>
    <row r="71" spans="4:17" x14ac:dyDescent="0.35">
      <c r="D71" s="79" t="s">
        <v>96</v>
      </c>
      <c r="E71" s="78" t="s">
        <v>97</v>
      </c>
      <c r="G71" s="79" t="s">
        <v>125</v>
      </c>
      <c r="H71" s="78" t="s">
        <v>126</v>
      </c>
      <c r="I71" s="74"/>
      <c r="J71" s="74"/>
      <c r="K71" s="74"/>
      <c r="L71" s="74"/>
      <c r="M71" s="74"/>
      <c r="N71" s="74"/>
      <c r="O71" s="74"/>
      <c r="P71" s="74"/>
      <c r="Q71" s="74"/>
    </row>
    <row r="72" spans="4:17" x14ac:dyDescent="0.35">
      <c r="D72" s="79" t="s">
        <v>138</v>
      </c>
      <c r="E72" s="78" t="s">
        <v>98</v>
      </c>
      <c r="G72" s="79" t="s">
        <v>127</v>
      </c>
      <c r="H72" s="78" t="s">
        <v>97</v>
      </c>
      <c r="I72" s="74"/>
      <c r="J72" s="74"/>
      <c r="K72" s="74"/>
      <c r="L72" s="74"/>
      <c r="M72" s="74"/>
      <c r="N72" s="74"/>
      <c r="O72" s="74"/>
      <c r="P72" s="74"/>
      <c r="Q72" s="74"/>
    </row>
    <row r="73" spans="4:17" x14ac:dyDescent="0.35">
      <c r="D73" s="79" t="s">
        <v>139</v>
      </c>
      <c r="E73" s="78" t="s">
        <v>99</v>
      </c>
      <c r="G73" s="79" t="s">
        <v>130</v>
      </c>
      <c r="H73" s="78" t="s">
        <v>131</v>
      </c>
      <c r="I73" s="74"/>
      <c r="J73" s="74"/>
      <c r="K73" s="74"/>
      <c r="L73" s="74"/>
      <c r="M73" s="74"/>
      <c r="N73" s="74"/>
      <c r="O73" s="74"/>
      <c r="P73" s="74"/>
      <c r="Q73" s="74"/>
    </row>
    <row r="74" spans="4:17" x14ac:dyDescent="0.35">
      <c r="D74" s="79" t="s">
        <v>100</v>
      </c>
      <c r="E74" s="78">
        <v>35</v>
      </c>
      <c r="G74" s="79" t="s">
        <v>58</v>
      </c>
      <c r="H74" s="78" t="s">
        <v>129</v>
      </c>
      <c r="I74" s="74"/>
      <c r="J74" s="74"/>
      <c r="K74" s="74"/>
      <c r="L74" s="74"/>
      <c r="M74" s="74"/>
      <c r="N74" s="74"/>
      <c r="O74" s="74"/>
      <c r="P74" s="74"/>
      <c r="Q74" s="74"/>
    </row>
    <row r="75" spans="4:17" ht="16" thickBot="1" x14ac:dyDescent="0.4">
      <c r="D75" s="82" t="s">
        <v>101</v>
      </c>
      <c r="E75" s="83" t="s">
        <v>102</v>
      </c>
      <c r="G75" s="82" t="s">
        <v>128</v>
      </c>
      <c r="H75" s="84" t="s">
        <v>134</v>
      </c>
      <c r="I75" s="74"/>
      <c r="J75" s="74"/>
      <c r="K75" s="74"/>
      <c r="L75" s="74"/>
      <c r="M75" s="74"/>
      <c r="N75" s="74"/>
      <c r="O75" s="74"/>
      <c r="P75" s="74"/>
      <c r="Q75" s="74"/>
    </row>
    <row r="76" spans="4:17" x14ac:dyDescent="0.35">
      <c r="I76" s="74"/>
      <c r="J76" s="74"/>
      <c r="K76" s="74"/>
      <c r="L76" s="74"/>
      <c r="M76" s="74"/>
      <c r="N76" s="74"/>
      <c r="O76" s="74"/>
      <c r="P76" s="74"/>
      <c r="Q76" s="74"/>
    </row>
    <row r="77" spans="4:17" x14ac:dyDescent="0.35">
      <c r="I77" s="74"/>
      <c r="J77" s="74"/>
      <c r="K77" s="74"/>
      <c r="L77" s="74"/>
      <c r="M77" s="74"/>
      <c r="N77" s="74"/>
      <c r="O77" s="74"/>
      <c r="P77" s="74"/>
      <c r="Q77" s="74"/>
    </row>
    <row r="78" spans="4:17" x14ac:dyDescent="0.35">
      <c r="I78" s="74"/>
      <c r="J78" s="74"/>
      <c r="K78" s="74"/>
      <c r="L78" s="74"/>
      <c r="M78" s="74"/>
      <c r="N78" s="74"/>
      <c r="O78" s="74"/>
      <c r="P78" s="74"/>
      <c r="Q78" s="74"/>
    </row>
    <row r="79" spans="4:17" x14ac:dyDescent="0.35">
      <c r="I79" s="74"/>
      <c r="J79" s="74"/>
      <c r="K79" s="74"/>
      <c r="L79" s="74"/>
      <c r="M79" s="74"/>
      <c r="N79" s="74"/>
      <c r="O79" s="74"/>
      <c r="P79" s="74"/>
      <c r="Q79" s="74"/>
    </row>
    <row r="80" spans="4:17" x14ac:dyDescent="0.35">
      <c r="I80" s="74"/>
      <c r="J80" s="74"/>
      <c r="K80" s="74"/>
      <c r="L80" s="74"/>
      <c r="M80" s="74"/>
      <c r="N80" s="74"/>
      <c r="O80" s="74"/>
      <c r="P80" s="74"/>
      <c r="Q80" s="74"/>
    </row>
    <row r="81" spans="9:17" x14ac:dyDescent="0.35">
      <c r="I81" s="74"/>
      <c r="J81" s="74"/>
      <c r="K81" s="74"/>
      <c r="L81" s="74"/>
      <c r="M81" s="74"/>
      <c r="N81" s="74"/>
      <c r="O81" s="74"/>
      <c r="P81" s="74"/>
      <c r="Q81" s="74"/>
    </row>
    <row r="82" spans="9:17" x14ac:dyDescent="0.35">
      <c r="I82" s="74"/>
      <c r="J82" s="74"/>
      <c r="K82" s="74"/>
      <c r="L82" s="74"/>
      <c r="M82" s="74"/>
      <c r="N82" s="74"/>
      <c r="O82" s="74"/>
      <c r="P82" s="74"/>
      <c r="Q82" s="74"/>
    </row>
    <row r="83" spans="9:17" x14ac:dyDescent="0.35">
      <c r="I83" s="74"/>
      <c r="J83" s="74"/>
      <c r="K83" s="74"/>
      <c r="L83" s="74"/>
      <c r="M83" s="74"/>
      <c r="N83" s="74"/>
      <c r="O83" s="74"/>
      <c r="P83" s="74"/>
      <c r="Q83" s="74"/>
    </row>
    <row r="84" spans="9:17" x14ac:dyDescent="0.35">
      <c r="I84" s="74"/>
      <c r="J84" s="74"/>
      <c r="K84" s="74"/>
      <c r="L84" s="74"/>
      <c r="M84" s="74"/>
      <c r="N84" s="74"/>
      <c r="O84" s="74"/>
      <c r="P84" s="74"/>
      <c r="Q84" s="74"/>
    </row>
    <row r="85" spans="9:17" x14ac:dyDescent="0.35">
      <c r="I85" s="74"/>
      <c r="J85" s="74"/>
      <c r="K85" s="74"/>
      <c r="L85" s="74"/>
      <c r="M85" s="74"/>
      <c r="N85" s="74"/>
      <c r="O85" s="74"/>
      <c r="P85" s="74"/>
      <c r="Q85" s="74"/>
    </row>
    <row r="86" spans="9:17" x14ac:dyDescent="0.35">
      <c r="I86" s="74"/>
      <c r="J86" s="74"/>
      <c r="K86" s="74"/>
      <c r="L86" s="74"/>
      <c r="M86" s="74"/>
      <c r="N86" s="74"/>
      <c r="O86" s="74"/>
      <c r="P86" s="74"/>
      <c r="Q86" s="74"/>
    </row>
    <row r="87" spans="9:17" x14ac:dyDescent="0.35">
      <c r="I87" s="74"/>
      <c r="J87" s="74"/>
      <c r="K87" s="74"/>
      <c r="L87" s="74"/>
      <c r="M87" s="74"/>
      <c r="N87" s="74"/>
      <c r="O87" s="74"/>
      <c r="P87" s="74"/>
      <c r="Q87" s="74"/>
    </row>
    <row r="88" spans="9:17" x14ac:dyDescent="0.35">
      <c r="I88" s="74"/>
      <c r="J88" s="74"/>
      <c r="K88" s="74"/>
      <c r="L88" s="74"/>
      <c r="M88" s="74"/>
      <c r="N88" s="74"/>
      <c r="O88" s="74"/>
      <c r="P88" s="74"/>
      <c r="Q88" s="74"/>
    </row>
    <row r="89" spans="9:17" x14ac:dyDescent="0.35">
      <c r="I89" s="74"/>
      <c r="J89" s="74"/>
      <c r="K89" s="74"/>
      <c r="L89" s="74"/>
      <c r="M89" s="74"/>
      <c r="N89" s="74"/>
      <c r="O89" s="74"/>
      <c r="P89" s="74"/>
      <c r="Q89" s="74"/>
    </row>
    <row r="90" spans="9:17" x14ac:dyDescent="0.35">
      <c r="I90" s="74"/>
      <c r="J90" s="74"/>
      <c r="K90" s="74"/>
      <c r="L90" s="74"/>
      <c r="M90" s="74"/>
      <c r="N90" s="74"/>
      <c r="O90" s="74"/>
      <c r="P90" s="74"/>
      <c r="Q90" s="74"/>
    </row>
    <row r="91" spans="9:17" x14ac:dyDescent="0.35">
      <c r="I91" s="74"/>
      <c r="J91" s="74"/>
      <c r="K91" s="74"/>
      <c r="L91" s="74"/>
      <c r="M91" s="74"/>
      <c r="N91" s="74"/>
      <c r="O91" s="74"/>
      <c r="P91" s="74"/>
      <c r="Q91" s="74"/>
    </row>
    <row r="92" spans="9:17" x14ac:dyDescent="0.35">
      <c r="I92" s="74"/>
      <c r="J92" s="74"/>
      <c r="K92" s="74"/>
      <c r="L92" s="74"/>
      <c r="M92" s="74"/>
      <c r="N92" s="74"/>
      <c r="O92" s="74"/>
      <c r="P92" s="74"/>
      <c r="Q92" s="74"/>
    </row>
    <row r="93" spans="9:17" x14ac:dyDescent="0.35">
      <c r="I93" s="74"/>
      <c r="J93" s="74"/>
      <c r="K93" s="74"/>
      <c r="L93" s="74"/>
      <c r="M93" s="74"/>
      <c r="N93" s="74"/>
      <c r="O93" s="74"/>
      <c r="P93" s="74"/>
      <c r="Q93" s="74"/>
    </row>
    <row r="94" spans="9:17" x14ac:dyDescent="0.35">
      <c r="I94" s="74"/>
      <c r="J94" s="74"/>
      <c r="K94" s="74"/>
      <c r="L94" s="74"/>
      <c r="M94" s="74"/>
      <c r="N94" s="74"/>
      <c r="O94" s="74"/>
      <c r="P94" s="74"/>
      <c r="Q94" s="74"/>
    </row>
    <row r="95" spans="9:17" x14ac:dyDescent="0.35">
      <c r="I95" s="74"/>
      <c r="J95" s="74"/>
      <c r="K95" s="74"/>
      <c r="L95" s="74"/>
      <c r="M95" s="74"/>
      <c r="N95" s="74"/>
      <c r="O95" s="74"/>
      <c r="P95" s="74"/>
      <c r="Q95" s="74"/>
    </row>
    <row r="96" spans="9:17" x14ac:dyDescent="0.35">
      <c r="I96" s="74"/>
      <c r="J96" s="74"/>
      <c r="K96" s="74"/>
      <c r="L96" s="74"/>
      <c r="M96" s="74"/>
      <c r="N96" s="74"/>
      <c r="O96" s="74"/>
      <c r="P96" s="74"/>
      <c r="Q96" s="74"/>
    </row>
    <row r="97" spans="5:17" x14ac:dyDescent="0.35">
      <c r="I97" s="74"/>
      <c r="J97" s="74"/>
      <c r="K97" s="74"/>
      <c r="L97" s="74"/>
      <c r="M97" s="74"/>
      <c r="N97" s="74"/>
      <c r="O97" s="74"/>
      <c r="P97" s="74"/>
      <c r="Q97" s="74"/>
    </row>
    <row r="98" spans="5:17" x14ac:dyDescent="0.35">
      <c r="I98" s="74"/>
      <c r="J98" s="74"/>
      <c r="K98" s="74"/>
      <c r="L98" s="74"/>
      <c r="M98" s="74"/>
      <c r="N98" s="74"/>
      <c r="O98" s="74"/>
      <c r="P98" s="74"/>
      <c r="Q98" s="74"/>
    </row>
    <row r="99" spans="5:17" x14ac:dyDescent="0.35">
      <c r="E99" s="45"/>
      <c r="I99" s="74"/>
      <c r="J99" s="74"/>
      <c r="K99" s="74"/>
      <c r="L99" s="74"/>
      <c r="M99" s="74"/>
      <c r="N99" s="74"/>
      <c r="O99" s="74"/>
      <c r="P99" s="74"/>
      <c r="Q99" s="74"/>
    </row>
    <row r="100" spans="5:17" x14ac:dyDescent="0.35">
      <c r="E100" s="73" t="s">
        <v>164</v>
      </c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5:17" x14ac:dyDescent="0.35"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5:17" x14ac:dyDescent="0.35"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5:17" x14ac:dyDescent="0.35"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5:17" x14ac:dyDescent="0.35"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5:17" x14ac:dyDescent="0.35"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5:17" x14ac:dyDescent="0.35"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5:17" x14ac:dyDescent="0.35"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5:17" x14ac:dyDescent="0.35"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5:17" x14ac:dyDescent="0.35"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5:17" x14ac:dyDescent="0.35"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5:17" x14ac:dyDescent="0.35"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5:17" x14ac:dyDescent="0.35"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9:17" x14ac:dyDescent="0.35"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9:17" x14ac:dyDescent="0.35">
      <c r="I114" s="74"/>
      <c r="J114" s="74"/>
      <c r="K114" s="74"/>
      <c r="L114" s="74"/>
      <c r="M114" s="74"/>
      <c r="N114" s="74"/>
      <c r="O114" s="74"/>
      <c r="P114" s="74"/>
      <c r="Q114" s="74"/>
    </row>
  </sheetData>
  <sheetProtection sheet="1" objects="1" scenarios="1" selectLockedCells="1"/>
  <phoneticPr fontId="3" type="noConversion"/>
  <pageMargins left="0.75" right="0.75" top="1" bottom="1" header="0.5" footer="0.5"/>
  <pageSetup orientation="portrait" horizontalDpi="4294967295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243"/>
  <sheetViews>
    <sheetView workbookViewId="0">
      <selection activeCell="Q1" sqref="Q1"/>
    </sheetView>
  </sheetViews>
  <sheetFormatPr defaultRowHeight="15.5" x14ac:dyDescent="0.35"/>
  <cols>
    <col min="1" max="1" width="6.26953125" style="72" customWidth="1"/>
    <col min="2" max="2" width="14.7265625" style="94" customWidth="1"/>
    <col min="3" max="3" width="12.81640625" style="75" customWidth="1"/>
    <col min="4" max="4" width="12.1796875" style="75" customWidth="1"/>
    <col min="5" max="5" width="13.26953125" style="75" customWidth="1"/>
    <col min="6" max="6" width="11.26953125" style="72" customWidth="1"/>
    <col min="7" max="7" width="16.81640625" style="72" customWidth="1"/>
    <col min="8" max="8" width="8.7265625" style="72" customWidth="1"/>
    <col min="9" max="9" width="11.1796875" style="72" customWidth="1"/>
    <col min="10" max="10" width="8.7265625" style="72" customWidth="1"/>
    <col min="11" max="11" width="8.1796875" style="72" customWidth="1"/>
    <col min="12" max="12" width="10.26953125" style="72" customWidth="1"/>
    <col min="13" max="13" width="6.26953125" style="72" customWidth="1"/>
    <col min="14" max="14" width="4.81640625" style="72" customWidth="1"/>
    <col min="15" max="15" width="5" style="72" customWidth="1"/>
    <col min="16" max="16384" width="8.7265625" style="72"/>
  </cols>
  <sheetData>
    <row r="1" spans="2:29" x14ac:dyDescent="0.35">
      <c r="B1" s="45" t="s">
        <v>53</v>
      </c>
      <c r="I1" s="74"/>
      <c r="J1" s="74"/>
      <c r="K1" s="74"/>
      <c r="L1" s="90"/>
      <c r="M1" s="91"/>
      <c r="N1" s="92"/>
      <c r="O1" s="93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2:29" x14ac:dyDescent="0.35">
      <c r="B2" s="75"/>
      <c r="I2" s="74"/>
      <c r="J2" s="74"/>
      <c r="K2" s="74"/>
      <c r="L2" s="90"/>
      <c r="M2" s="91"/>
      <c r="N2" s="92"/>
      <c r="O2" s="9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2:29" x14ac:dyDescent="0.35">
      <c r="I3" s="74"/>
      <c r="J3" s="74"/>
      <c r="K3" s="74"/>
      <c r="L3" s="90"/>
      <c r="M3" s="91"/>
      <c r="N3" s="92"/>
      <c r="O3" s="93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2:29" x14ac:dyDescent="0.35">
      <c r="B4" s="94" t="s">
        <v>0</v>
      </c>
      <c r="I4" s="74"/>
      <c r="J4" s="74"/>
      <c r="K4" s="74"/>
      <c r="L4" s="95"/>
      <c r="M4" s="93"/>
      <c r="N4" s="93"/>
      <c r="O4" s="9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2:29" x14ac:dyDescent="0.35">
      <c r="I5" s="74"/>
      <c r="J5" s="74"/>
      <c r="K5" s="93"/>
      <c r="L5" s="90"/>
      <c r="M5" s="93"/>
      <c r="N5" s="93"/>
      <c r="O5" s="93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2:29" x14ac:dyDescent="0.35">
      <c r="I6" s="74"/>
      <c r="J6" s="74"/>
      <c r="K6" s="93"/>
      <c r="L6" s="93"/>
      <c r="M6" s="93"/>
      <c r="N6" s="93"/>
      <c r="O6" s="93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2:29" x14ac:dyDescent="0.35">
      <c r="I7" s="74"/>
      <c r="J7" s="74"/>
      <c r="K7" s="93"/>
      <c r="L7" s="93"/>
      <c r="M7" s="93"/>
      <c r="N7" s="93"/>
      <c r="O7" s="93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2:29" x14ac:dyDescent="0.35">
      <c r="I8" s="74"/>
      <c r="J8" s="74"/>
      <c r="K8" s="93"/>
      <c r="L8" s="93"/>
      <c r="M8" s="93"/>
      <c r="N8" s="93"/>
      <c r="O8" s="9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2:29" x14ac:dyDescent="0.35">
      <c r="I9" s="74"/>
      <c r="J9" s="74"/>
      <c r="K9" s="93"/>
      <c r="L9" s="93"/>
      <c r="M9" s="93"/>
      <c r="N9" s="93"/>
      <c r="O9" s="9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2:29" x14ac:dyDescent="0.35">
      <c r="I10" s="74"/>
      <c r="J10" s="74"/>
      <c r="K10" s="93"/>
      <c r="L10" s="93"/>
      <c r="M10" s="93"/>
      <c r="N10" s="93"/>
      <c r="O10" s="93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2:29" x14ac:dyDescent="0.35">
      <c r="I11" s="74"/>
      <c r="J11" s="74"/>
      <c r="K11" s="93"/>
      <c r="L11" s="93"/>
      <c r="M11" s="93"/>
      <c r="N11" s="93"/>
      <c r="O11" s="9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2:29" x14ac:dyDescent="0.35">
      <c r="I12" s="74"/>
      <c r="J12" s="74"/>
      <c r="K12" s="93"/>
      <c r="L12" s="93"/>
      <c r="M12" s="93"/>
      <c r="N12" s="93"/>
      <c r="O12" s="9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2:29" x14ac:dyDescent="0.35">
      <c r="I13" s="74"/>
      <c r="J13" s="74"/>
      <c r="K13" s="93"/>
      <c r="L13" s="93"/>
      <c r="M13" s="93"/>
      <c r="N13" s="93"/>
      <c r="O13" s="9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2:29" x14ac:dyDescent="0.35">
      <c r="I14" s="74"/>
      <c r="J14" s="74"/>
      <c r="K14" s="93"/>
      <c r="L14" s="93"/>
      <c r="M14" s="93"/>
      <c r="N14" s="93"/>
      <c r="O14" s="93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2:29" x14ac:dyDescent="0.35"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2:29" x14ac:dyDescent="0.35"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9:29" x14ac:dyDescent="0.35"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9:29" x14ac:dyDescent="0.35"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9:29" x14ac:dyDescent="0.35"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9:29" x14ac:dyDescent="0.35"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9:29" x14ac:dyDescent="0.35"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9:29" x14ac:dyDescent="0.35"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9:29" x14ac:dyDescent="0.35"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9:29" x14ac:dyDescent="0.35"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9:29" x14ac:dyDescent="0.35"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9:29" x14ac:dyDescent="0.35"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9:29" x14ac:dyDescent="0.35"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9:29" x14ac:dyDescent="0.35"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9:29" x14ac:dyDescent="0.35"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9:29" x14ac:dyDescent="0.35">
      <c r="I30" s="74"/>
      <c r="J30" s="74"/>
      <c r="K30" s="96"/>
      <c r="L30" s="74"/>
      <c r="M30" s="74"/>
      <c r="N30" s="74"/>
      <c r="O30" s="74"/>
      <c r="P30" s="74"/>
      <c r="Q30" s="96"/>
      <c r="R30" s="97"/>
      <c r="S30" s="104"/>
      <c r="T30" s="93"/>
      <c r="U30" s="93"/>
      <c r="V30" s="93"/>
      <c r="W30" s="74"/>
      <c r="X30" s="74"/>
      <c r="Y30" s="74"/>
      <c r="Z30" s="74"/>
      <c r="AA30" s="74"/>
      <c r="AB30" s="74"/>
      <c r="AC30" s="74"/>
    </row>
    <row r="31" spans="9:29" x14ac:dyDescent="0.35">
      <c r="I31" s="74"/>
      <c r="J31" s="74"/>
      <c r="K31" s="96"/>
      <c r="L31" s="74"/>
      <c r="M31" s="74"/>
      <c r="N31" s="74"/>
      <c r="O31" s="74"/>
      <c r="P31" s="74"/>
      <c r="Q31" s="96"/>
      <c r="R31" s="99"/>
      <c r="S31" s="104"/>
      <c r="T31" s="93"/>
      <c r="U31" s="93"/>
      <c r="V31" s="93"/>
      <c r="W31" s="74"/>
      <c r="X31" s="74"/>
      <c r="Y31" s="74"/>
      <c r="Z31" s="74"/>
      <c r="AA31" s="74"/>
      <c r="AB31" s="74"/>
      <c r="AC31" s="74"/>
    </row>
    <row r="32" spans="9:29" x14ac:dyDescent="0.35">
      <c r="I32" s="74"/>
      <c r="J32" s="74"/>
      <c r="K32" s="96"/>
      <c r="L32" s="74"/>
      <c r="M32" s="74"/>
      <c r="N32" s="74"/>
      <c r="O32" s="74"/>
      <c r="P32" s="74"/>
      <c r="Q32" s="96"/>
      <c r="R32" s="99"/>
      <c r="S32" s="104"/>
      <c r="T32" s="93"/>
      <c r="U32" s="93"/>
      <c r="V32" s="93"/>
      <c r="W32" s="74"/>
      <c r="X32" s="74"/>
      <c r="Y32" s="74"/>
      <c r="Z32" s="74"/>
      <c r="AA32" s="74"/>
      <c r="AB32" s="74"/>
      <c r="AC32" s="74"/>
    </row>
    <row r="33" spans="2:29" x14ac:dyDescent="0.35">
      <c r="I33" s="74"/>
      <c r="J33" s="74"/>
      <c r="K33" s="96"/>
      <c r="L33" s="74"/>
      <c r="M33" s="74"/>
      <c r="N33" s="74"/>
      <c r="O33" s="74"/>
      <c r="P33" s="74"/>
      <c r="Q33" s="96"/>
      <c r="R33" s="99"/>
      <c r="S33" s="104"/>
      <c r="T33" s="139"/>
      <c r="U33" s="93"/>
      <c r="V33" s="150"/>
      <c r="W33" s="74"/>
      <c r="X33" s="74"/>
      <c r="Y33" s="74"/>
      <c r="Z33" s="74"/>
      <c r="AA33" s="74"/>
      <c r="AB33" s="74"/>
      <c r="AC33" s="74"/>
    </row>
    <row r="34" spans="2:29" x14ac:dyDescent="0.35">
      <c r="I34" s="74"/>
      <c r="J34" s="74"/>
      <c r="K34" s="96"/>
      <c r="L34" s="74"/>
      <c r="M34" s="74"/>
      <c r="N34" s="74"/>
      <c r="O34" s="74"/>
      <c r="P34" s="74"/>
      <c r="Q34" s="96"/>
      <c r="R34" s="99"/>
      <c r="S34" s="104"/>
      <c r="T34" s="139"/>
      <c r="U34" s="93"/>
      <c r="V34" s="93"/>
      <c r="W34" s="74"/>
      <c r="X34" s="74"/>
      <c r="Y34" s="74"/>
      <c r="Z34" s="74"/>
      <c r="AA34" s="74"/>
      <c r="AB34" s="74"/>
      <c r="AC34" s="74"/>
    </row>
    <row r="35" spans="2:29" x14ac:dyDescent="0.35">
      <c r="I35" s="74"/>
      <c r="J35" s="74"/>
      <c r="K35" s="96"/>
      <c r="L35" s="74"/>
      <c r="M35" s="74"/>
      <c r="N35" s="74"/>
      <c r="O35" s="74"/>
      <c r="P35" s="74"/>
      <c r="Q35" s="96"/>
      <c r="R35" s="102"/>
      <c r="S35" s="104"/>
      <c r="T35" s="139"/>
      <c r="U35" s="93"/>
      <c r="V35" s="93"/>
      <c r="W35" s="74"/>
      <c r="X35" s="74"/>
      <c r="Y35" s="74"/>
      <c r="Z35" s="74"/>
      <c r="AA35" s="74"/>
      <c r="AB35" s="74"/>
      <c r="AC35" s="74"/>
    </row>
    <row r="36" spans="2:29" x14ac:dyDescent="0.35">
      <c r="B36" s="37"/>
      <c r="I36" s="74"/>
      <c r="J36" s="74"/>
      <c r="K36" s="96"/>
      <c r="L36" s="74"/>
      <c r="M36" s="74"/>
      <c r="N36" s="74"/>
      <c r="O36" s="74"/>
      <c r="P36" s="74"/>
      <c r="Q36" s="96"/>
      <c r="R36" s="99"/>
      <c r="S36" s="104"/>
      <c r="T36" s="129"/>
      <c r="U36" s="74"/>
      <c r="V36" s="74"/>
      <c r="W36" s="74"/>
      <c r="X36" s="74"/>
      <c r="Y36" s="74"/>
      <c r="Z36" s="74"/>
      <c r="AA36" s="74"/>
      <c r="AB36" s="74"/>
      <c r="AC36" s="74"/>
    </row>
    <row r="37" spans="2:29" x14ac:dyDescent="0.35">
      <c r="I37" s="74"/>
      <c r="J37" s="74"/>
      <c r="K37" s="96"/>
      <c r="L37" s="74"/>
      <c r="M37" s="74"/>
      <c r="N37" s="74"/>
      <c r="O37" s="74"/>
      <c r="P37" s="74"/>
      <c r="Q37" s="96"/>
      <c r="R37" s="102"/>
      <c r="S37" s="104"/>
      <c r="T37" s="129"/>
      <c r="U37" s="74"/>
      <c r="V37" s="74"/>
      <c r="W37" s="74"/>
      <c r="X37" s="74"/>
      <c r="Y37" s="74"/>
      <c r="Z37" s="74"/>
      <c r="AA37" s="74"/>
      <c r="AB37" s="74"/>
      <c r="AC37" s="74"/>
    </row>
    <row r="38" spans="2:29" x14ac:dyDescent="0.35">
      <c r="I38" s="74"/>
      <c r="J38" s="74"/>
      <c r="K38" s="96"/>
      <c r="L38" s="74"/>
      <c r="M38" s="74"/>
      <c r="N38" s="74"/>
      <c r="O38" s="74"/>
      <c r="P38" s="74"/>
      <c r="Q38" s="96"/>
      <c r="R38" s="103"/>
      <c r="S38" s="104"/>
      <c r="T38" s="129"/>
      <c r="U38" s="74"/>
      <c r="V38" s="74"/>
      <c r="W38" s="74"/>
      <c r="X38" s="74"/>
      <c r="Y38" s="74"/>
      <c r="Z38" s="74"/>
      <c r="AA38" s="74"/>
      <c r="AB38" s="74"/>
      <c r="AC38" s="74"/>
    </row>
    <row r="39" spans="2:29" x14ac:dyDescent="0.35">
      <c r="I39" s="74"/>
      <c r="J39" s="74"/>
      <c r="K39" s="96"/>
      <c r="L39" s="74"/>
      <c r="M39" s="74"/>
      <c r="N39" s="74"/>
      <c r="O39" s="74"/>
      <c r="P39" s="74"/>
      <c r="Q39" s="96"/>
      <c r="R39" s="104"/>
      <c r="S39" s="104"/>
      <c r="T39" s="129"/>
      <c r="U39" s="74"/>
      <c r="V39" s="74"/>
      <c r="W39" s="74"/>
      <c r="X39" s="74"/>
      <c r="Y39" s="74"/>
      <c r="Z39" s="74"/>
      <c r="AA39" s="74"/>
      <c r="AB39" s="74"/>
      <c r="AC39" s="74"/>
    </row>
    <row r="40" spans="2:29" x14ac:dyDescent="0.35">
      <c r="I40" s="74"/>
      <c r="J40" s="74"/>
      <c r="K40" s="96"/>
      <c r="L40" s="74"/>
      <c r="M40" s="74"/>
      <c r="N40" s="74"/>
      <c r="O40" s="74"/>
      <c r="P40" s="74"/>
      <c r="Q40" s="96"/>
      <c r="R40" s="104"/>
      <c r="S40" s="104"/>
      <c r="T40" s="129"/>
      <c r="U40" s="74"/>
      <c r="V40" s="74"/>
      <c r="W40" s="74"/>
      <c r="X40" s="74"/>
      <c r="Y40" s="74"/>
      <c r="Z40" s="74"/>
      <c r="AA40" s="74"/>
      <c r="AB40" s="74"/>
      <c r="AC40" s="74"/>
    </row>
    <row r="41" spans="2:29" x14ac:dyDescent="0.35">
      <c r="I41" s="74"/>
      <c r="J41" s="74"/>
      <c r="K41" s="96"/>
      <c r="L41" s="74"/>
      <c r="M41" s="74"/>
      <c r="N41" s="74"/>
      <c r="O41" s="74"/>
      <c r="P41" s="74"/>
      <c r="Q41" s="96"/>
      <c r="R41" s="104"/>
      <c r="S41" s="104"/>
      <c r="T41" s="129"/>
      <c r="U41" s="74"/>
      <c r="V41" s="74"/>
      <c r="W41" s="74"/>
      <c r="X41" s="74"/>
      <c r="Y41" s="74"/>
      <c r="Z41" s="74"/>
      <c r="AA41" s="74"/>
      <c r="AB41" s="74"/>
      <c r="AC41" s="74"/>
    </row>
    <row r="42" spans="2:29" x14ac:dyDescent="0.35">
      <c r="I42" s="74"/>
      <c r="J42" s="74"/>
      <c r="K42" s="96"/>
      <c r="L42" s="74"/>
      <c r="M42" s="74"/>
      <c r="N42" s="74"/>
      <c r="O42" s="74"/>
      <c r="P42" s="74"/>
      <c r="Q42" s="96"/>
      <c r="R42" s="97"/>
      <c r="S42" s="104"/>
      <c r="T42" s="129"/>
      <c r="U42" s="74"/>
      <c r="V42" s="74"/>
      <c r="W42" s="74"/>
      <c r="X42" s="74"/>
      <c r="Y42" s="74"/>
      <c r="Z42" s="74"/>
      <c r="AA42" s="74"/>
      <c r="AB42" s="74"/>
      <c r="AC42" s="74"/>
    </row>
    <row r="43" spans="2:29" x14ac:dyDescent="0.35">
      <c r="I43" s="74"/>
      <c r="J43" s="74"/>
      <c r="K43" s="96"/>
      <c r="L43" s="74"/>
      <c r="M43" s="74"/>
      <c r="N43" s="74"/>
      <c r="O43" s="74"/>
      <c r="P43" s="74"/>
      <c r="Q43" s="96"/>
      <c r="R43" s="104"/>
      <c r="S43" s="104"/>
      <c r="T43" s="129"/>
      <c r="U43" s="74"/>
      <c r="V43" s="74"/>
      <c r="W43" s="74"/>
      <c r="X43" s="74"/>
      <c r="Y43" s="74"/>
      <c r="Z43" s="74"/>
      <c r="AA43" s="74"/>
      <c r="AB43" s="74"/>
      <c r="AC43" s="74"/>
    </row>
    <row r="44" spans="2:29" x14ac:dyDescent="0.35">
      <c r="I44" s="74"/>
      <c r="J44" s="74"/>
      <c r="K44" s="96"/>
      <c r="L44" s="74"/>
      <c r="M44" s="74"/>
      <c r="N44" s="74"/>
      <c r="O44" s="74"/>
      <c r="P44" s="74"/>
      <c r="Q44" s="105"/>
      <c r="R44" s="106"/>
      <c r="S44" s="104"/>
      <c r="T44" s="129"/>
      <c r="U44" s="74"/>
      <c r="V44" s="74"/>
      <c r="W44" s="74"/>
      <c r="X44" s="74"/>
      <c r="Y44" s="74"/>
      <c r="Z44" s="74"/>
      <c r="AA44" s="74"/>
      <c r="AB44" s="74"/>
      <c r="AC44" s="74"/>
    </row>
    <row r="45" spans="2:29" x14ac:dyDescent="0.35">
      <c r="I45" s="74"/>
      <c r="J45" s="74"/>
      <c r="K45" s="96"/>
      <c r="L45" s="74"/>
      <c r="M45" s="74"/>
      <c r="N45" s="74"/>
      <c r="O45" s="74"/>
      <c r="P45" s="74"/>
      <c r="Q45" s="96"/>
      <c r="R45" s="104"/>
      <c r="S45" s="104"/>
      <c r="T45" s="129"/>
      <c r="U45" s="74"/>
      <c r="V45" s="74"/>
      <c r="W45" s="74"/>
      <c r="X45" s="74"/>
      <c r="Y45" s="74"/>
      <c r="Z45" s="74"/>
      <c r="AA45" s="74"/>
      <c r="AB45" s="74"/>
      <c r="AC45" s="74"/>
    </row>
    <row r="46" spans="2:29" x14ac:dyDescent="0.35">
      <c r="I46" s="74"/>
      <c r="J46" s="74"/>
      <c r="K46" s="96"/>
      <c r="L46" s="74"/>
      <c r="M46" s="74"/>
      <c r="N46" s="74"/>
      <c r="O46" s="74"/>
      <c r="P46" s="74"/>
      <c r="Q46" s="96"/>
      <c r="R46" s="107"/>
      <c r="S46" s="104"/>
      <c r="T46" s="129"/>
      <c r="U46" s="74"/>
      <c r="V46" s="74"/>
      <c r="W46" s="74"/>
      <c r="X46" s="74"/>
      <c r="Y46" s="74"/>
      <c r="Z46" s="74"/>
      <c r="AA46" s="74"/>
      <c r="AB46" s="74"/>
      <c r="AC46" s="74"/>
    </row>
    <row r="47" spans="2:29" x14ac:dyDescent="0.35">
      <c r="I47" s="74"/>
      <c r="J47" s="74"/>
      <c r="K47" s="96"/>
      <c r="L47" s="74"/>
      <c r="M47" s="74"/>
      <c r="N47" s="74"/>
      <c r="O47" s="74"/>
      <c r="P47" s="74"/>
      <c r="Q47" s="96"/>
      <c r="R47" s="104"/>
      <c r="S47" s="104"/>
      <c r="T47" s="129"/>
      <c r="U47" s="74"/>
      <c r="V47" s="74"/>
      <c r="W47" s="74"/>
      <c r="X47" s="74"/>
      <c r="Y47" s="74"/>
      <c r="Z47" s="74"/>
      <c r="AA47" s="74"/>
      <c r="AB47" s="74"/>
      <c r="AC47" s="74"/>
    </row>
    <row r="48" spans="2:29" x14ac:dyDescent="0.35">
      <c r="I48" s="74"/>
      <c r="J48" s="74"/>
      <c r="K48" s="96"/>
      <c r="L48" s="74"/>
      <c r="M48" s="74"/>
      <c r="N48" s="74"/>
      <c r="O48" s="74"/>
      <c r="P48" s="74"/>
      <c r="Q48" s="96"/>
      <c r="R48" s="104"/>
      <c r="S48" s="104"/>
      <c r="T48" s="129"/>
      <c r="U48" s="74"/>
      <c r="V48" s="74"/>
      <c r="W48" s="74"/>
      <c r="X48" s="74"/>
      <c r="Y48" s="74"/>
      <c r="Z48" s="74"/>
      <c r="AA48" s="74"/>
      <c r="AB48" s="74"/>
      <c r="AC48" s="74"/>
    </row>
    <row r="49" spans="2:29" x14ac:dyDescent="0.35">
      <c r="I49" s="74"/>
      <c r="J49" s="74"/>
      <c r="K49" s="96"/>
      <c r="L49" s="74"/>
      <c r="M49" s="74"/>
      <c r="N49" s="74"/>
      <c r="O49" s="74"/>
      <c r="P49" s="74"/>
      <c r="Q49" s="105"/>
      <c r="R49" s="107"/>
      <c r="S49" s="104"/>
      <c r="T49" s="129"/>
      <c r="U49" s="74"/>
      <c r="V49" s="74"/>
      <c r="W49" s="74"/>
      <c r="X49" s="74"/>
      <c r="Y49" s="74"/>
      <c r="Z49" s="74"/>
      <c r="AA49" s="74"/>
      <c r="AB49" s="74"/>
      <c r="AC49" s="74"/>
    </row>
    <row r="50" spans="2:29" x14ac:dyDescent="0.35">
      <c r="I50" s="74"/>
      <c r="J50" s="74"/>
      <c r="K50" s="96"/>
      <c r="L50" s="74"/>
      <c r="M50" s="74"/>
      <c r="N50" s="74"/>
      <c r="O50" s="74"/>
      <c r="P50" s="74"/>
      <c r="Q50" s="96"/>
      <c r="R50" s="104"/>
      <c r="S50" s="104"/>
      <c r="T50" s="129"/>
      <c r="U50" s="74"/>
      <c r="V50" s="74"/>
      <c r="W50" s="74"/>
      <c r="X50" s="74"/>
      <c r="Y50" s="74"/>
      <c r="Z50" s="74"/>
      <c r="AA50" s="74"/>
      <c r="AB50" s="74"/>
      <c r="AC50" s="74"/>
    </row>
    <row r="51" spans="2:29" x14ac:dyDescent="0.35">
      <c r="I51" s="74"/>
      <c r="J51" s="74"/>
      <c r="K51" s="96"/>
      <c r="L51" s="74"/>
      <c r="M51" s="74"/>
      <c r="N51" s="74"/>
      <c r="O51" s="74"/>
      <c r="P51" s="74"/>
      <c r="Q51" s="105"/>
      <c r="R51" s="106"/>
      <c r="S51" s="104"/>
      <c r="T51" s="129"/>
      <c r="U51" s="166"/>
      <c r="V51" s="74"/>
      <c r="W51" s="74"/>
      <c r="X51" s="74"/>
      <c r="Y51" s="74"/>
      <c r="Z51" s="74"/>
      <c r="AA51" s="74"/>
      <c r="AB51" s="74"/>
      <c r="AC51" s="74"/>
    </row>
    <row r="52" spans="2:29" x14ac:dyDescent="0.35">
      <c r="I52" s="74"/>
      <c r="J52" s="74"/>
      <c r="K52" s="96"/>
      <c r="L52" s="74"/>
      <c r="M52" s="74"/>
      <c r="N52" s="74"/>
      <c r="O52" s="74"/>
      <c r="P52" s="74"/>
      <c r="Q52" s="96"/>
      <c r="R52" s="108"/>
      <c r="S52" s="104"/>
      <c r="T52" s="129"/>
      <c r="U52" s="74"/>
      <c r="V52" s="74"/>
      <c r="W52" s="74"/>
      <c r="X52" s="74"/>
      <c r="Y52" s="74"/>
      <c r="Z52" s="74"/>
      <c r="AA52" s="74"/>
      <c r="AB52" s="74"/>
      <c r="AC52" s="74"/>
    </row>
    <row r="53" spans="2:29" x14ac:dyDescent="0.35">
      <c r="B53" s="45" t="s">
        <v>49</v>
      </c>
      <c r="I53" s="74"/>
      <c r="J53" s="74"/>
      <c r="K53" s="96"/>
      <c r="L53" s="74"/>
      <c r="M53" s="74"/>
      <c r="N53" s="74"/>
      <c r="O53" s="74"/>
      <c r="P53" s="74"/>
      <c r="Q53" s="105"/>
      <c r="R53" s="109"/>
      <c r="S53" s="104"/>
      <c r="T53" s="129"/>
      <c r="U53" s="74"/>
      <c r="V53" s="74"/>
      <c r="W53" s="74"/>
      <c r="X53" s="74"/>
      <c r="Y53" s="74"/>
      <c r="Z53" s="74"/>
      <c r="AA53" s="74"/>
      <c r="AB53" s="74"/>
      <c r="AC53" s="74"/>
    </row>
    <row r="54" spans="2:29" ht="16" thickBot="1" x14ac:dyDescent="0.4">
      <c r="B54" s="72"/>
      <c r="I54" s="74"/>
      <c r="J54" s="74"/>
      <c r="K54" s="96"/>
      <c r="L54" s="74"/>
      <c r="M54" s="74"/>
      <c r="N54" s="74"/>
      <c r="O54" s="74"/>
      <c r="P54" s="74"/>
      <c r="Q54" s="96"/>
      <c r="R54" s="108"/>
      <c r="S54" s="104"/>
      <c r="T54" s="129"/>
      <c r="U54" s="74"/>
      <c r="V54" s="74"/>
      <c r="W54" s="74"/>
      <c r="X54" s="74"/>
      <c r="Y54" s="74"/>
      <c r="Z54" s="74"/>
      <c r="AA54" s="74"/>
      <c r="AB54" s="74"/>
      <c r="AC54" s="74"/>
    </row>
    <row r="55" spans="2:29" ht="16" thickBot="1" x14ac:dyDescent="0.4">
      <c r="B55" s="110" t="s">
        <v>20</v>
      </c>
      <c r="C55" s="111" t="s">
        <v>23</v>
      </c>
      <c r="D55" s="111" t="s">
        <v>24</v>
      </c>
      <c r="E55" s="112" t="s">
        <v>21</v>
      </c>
      <c r="F55" s="168" t="s">
        <v>169</v>
      </c>
      <c r="G55" s="167"/>
      <c r="H55" s="161"/>
      <c r="I55" s="115"/>
      <c r="J55" s="93"/>
      <c r="K55" s="96"/>
      <c r="L55" s="74"/>
      <c r="M55" s="74"/>
      <c r="N55" s="74"/>
      <c r="O55" s="74"/>
      <c r="P55" s="74"/>
      <c r="Q55" s="105"/>
      <c r="R55" s="109"/>
      <c r="S55" s="104"/>
      <c r="T55" s="129"/>
      <c r="U55" s="74"/>
      <c r="V55" s="74"/>
      <c r="W55" s="74"/>
      <c r="X55" s="74"/>
      <c r="Y55" s="74"/>
      <c r="Z55" s="74"/>
      <c r="AA55" s="74"/>
      <c r="AB55" s="74"/>
      <c r="AC55" s="74"/>
    </row>
    <row r="56" spans="2:29" ht="16" thickBot="1" x14ac:dyDescent="0.4">
      <c r="B56" s="116" t="s">
        <v>19</v>
      </c>
      <c r="C56" s="117" t="s">
        <v>6</v>
      </c>
      <c r="D56" s="117" t="s">
        <v>2</v>
      </c>
      <c r="E56" s="118" t="s">
        <v>22</v>
      </c>
      <c r="F56" s="162" t="s">
        <v>4</v>
      </c>
      <c r="G56" s="76" t="s">
        <v>25</v>
      </c>
      <c r="H56" s="163" t="s">
        <v>26</v>
      </c>
      <c r="I56" s="115"/>
      <c r="J56" s="93"/>
      <c r="K56" s="96"/>
      <c r="L56" s="74"/>
      <c r="M56" s="74"/>
      <c r="N56" s="74"/>
      <c r="O56" s="74"/>
      <c r="P56" s="74"/>
      <c r="Q56" s="96"/>
      <c r="R56" s="104"/>
      <c r="S56" s="104"/>
      <c r="T56" s="129"/>
      <c r="U56" s="74"/>
      <c r="V56" s="74"/>
      <c r="W56" s="74"/>
      <c r="X56" s="74"/>
      <c r="Y56" s="74"/>
      <c r="Z56" s="74"/>
      <c r="AA56" s="74"/>
      <c r="AB56" s="74"/>
      <c r="AC56" s="74"/>
    </row>
    <row r="57" spans="2:29" x14ac:dyDescent="0.35">
      <c r="B57" s="120" t="s">
        <v>29</v>
      </c>
      <c r="C57" s="78">
        <v>224</v>
      </c>
      <c r="D57" s="121">
        <v>13</v>
      </c>
      <c r="E57" s="122">
        <v>20</v>
      </c>
      <c r="F57" s="123">
        <v>6</v>
      </c>
      <c r="G57" s="121">
        <v>4</v>
      </c>
      <c r="H57" s="164">
        <v>4.25</v>
      </c>
      <c r="I57" s="92"/>
      <c r="J57" s="90"/>
      <c r="K57" s="96"/>
      <c r="L57" s="74"/>
      <c r="M57" s="74"/>
      <c r="N57" s="74"/>
      <c r="O57" s="74"/>
      <c r="P57" s="74"/>
      <c r="Q57" s="105"/>
      <c r="R57" s="106"/>
      <c r="S57" s="104"/>
      <c r="T57" s="129"/>
      <c r="U57" s="74"/>
      <c r="V57" s="74"/>
      <c r="W57" s="74"/>
      <c r="X57" s="74"/>
      <c r="Y57" s="74"/>
      <c r="Z57" s="74"/>
      <c r="AA57" s="74"/>
      <c r="AB57" s="74"/>
      <c r="AC57" s="74"/>
    </row>
    <row r="58" spans="2:29" x14ac:dyDescent="0.35">
      <c r="B58" s="120" t="s">
        <v>30</v>
      </c>
      <c r="C58" s="78">
        <v>260</v>
      </c>
      <c r="D58" s="121">
        <v>16</v>
      </c>
      <c r="E58" s="122">
        <v>20.5</v>
      </c>
      <c r="F58" s="123">
        <v>8</v>
      </c>
      <c r="G58" s="121">
        <v>5</v>
      </c>
      <c r="H58" s="164">
        <v>5.5</v>
      </c>
      <c r="I58" s="92"/>
      <c r="J58" s="90"/>
      <c r="K58" s="96"/>
      <c r="L58" s="74"/>
      <c r="M58" s="74"/>
      <c r="N58" s="74"/>
      <c r="O58" s="74"/>
      <c r="P58" s="74"/>
      <c r="Q58" s="96"/>
      <c r="R58" s="104"/>
      <c r="S58" s="104"/>
      <c r="T58" s="108"/>
      <c r="U58" s="74"/>
      <c r="V58" s="74"/>
      <c r="W58" s="74"/>
      <c r="X58" s="74"/>
      <c r="Y58" s="74"/>
      <c r="Z58" s="74"/>
      <c r="AA58" s="74"/>
      <c r="AB58" s="74"/>
      <c r="AC58" s="74"/>
    </row>
    <row r="59" spans="2:29" x14ac:dyDescent="0.35">
      <c r="B59" s="120" t="s">
        <v>31</v>
      </c>
      <c r="C59" s="78">
        <v>260</v>
      </c>
      <c r="D59" s="121">
        <v>18</v>
      </c>
      <c r="E59" s="122">
        <v>25</v>
      </c>
      <c r="F59" s="123">
        <v>10</v>
      </c>
      <c r="G59" s="121">
        <v>6</v>
      </c>
      <c r="H59" s="164">
        <v>6.25</v>
      </c>
      <c r="I59" s="92"/>
      <c r="J59" s="90"/>
      <c r="K59" s="96"/>
      <c r="L59" s="74"/>
      <c r="M59" s="74"/>
      <c r="N59" s="74"/>
      <c r="O59" s="74"/>
      <c r="P59" s="74"/>
      <c r="Q59" s="105"/>
      <c r="R59" s="107"/>
      <c r="S59" s="104"/>
      <c r="T59" s="129"/>
      <c r="U59" s="74"/>
      <c r="V59" s="74"/>
      <c r="W59" s="74"/>
      <c r="X59" s="74"/>
      <c r="Y59" s="74"/>
      <c r="Z59" s="74"/>
      <c r="AA59" s="74"/>
      <c r="AB59" s="74"/>
      <c r="AC59" s="74"/>
    </row>
    <row r="60" spans="2:29" x14ac:dyDescent="0.35">
      <c r="B60" s="120" t="s">
        <v>32</v>
      </c>
      <c r="C60" s="78">
        <v>303</v>
      </c>
      <c r="D60" s="121">
        <v>18</v>
      </c>
      <c r="E60" s="122">
        <v>30.5</v>
      </c>
      <c r="F60" s="123">
        <v>12</v>
      </c>
      <c r="G60" s="121">
        <v>7</v>
      </c>
      <c r="H60" s="164">
        <v>7.25</v>
      </c>
      <c r="I60" s="92"/>
      <c r="J60" s="90"/>
      <c r="K60" s="96"/>
      <c r="L60" s="74"/>
      <c r="M60" s="74"/>
      <c r="N60" s="74"/>
      <c r="O60" s="74"/>
      <c r="P60" s="74"/>
      <c r="Q60" s="96"/>
      <c r="R60" s="104"/>
      <c r="S60" s="10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2:29" x14ac:dyDescent="0.35">
      <c r="B61" s="120" t="s">
        <v>32</v>
      </c>
      <c r="C61" s="78">
        <v>303</v>
      </c>
      <c r="D61" s="121">
        <v>18</v>
      </c>
      <c r="E61" s="122">
        <v>30.5</v>
      </c>
      <c r="F61" s="123">
        <v>14</v>
      </c>
      <c r="G61" s="121">
        <v>7</v>
      </c>
      <c r="H61" s="164">
        <v>7.25</v>
      </c>
      <c r="I61" s="92"/>
      <c r="J61" s="90"/>
      <c r="K61" s="96"/>
      <c r="L61" s="74"/>
      <c r="M61" s="74"/>
      <c r="N61" s="74"/>
      <c r="O61" s="74"/>
      <c r="P61" s="74"/>
      <c r="Q61" s="96"/>
      <c r="R61" s="104"/>
      <c r="S61" s="104"/>
      <c r="T61" s="129"/>
      <c r="U61" s="74"/>
      <c r="V61" s="74"/>
      <c r="W61" s="74"/>
      <c r="X61" s="74"/>
      <c r="Y61" s="74"/>
      <c r="Z61" s="74"/>
      <c r="AA61" s="74"/>
      <c r="AB61" s="74"/>
      <c r="AC61" s="74"/>
    </row>
    <row r="62" spans="2:29" ht="16" thickBot="1" x14ac:dyDescent="0.4">
      <c r="B62" s="125" t="s">
        <v>33</v>
      </c>
      <c r="C62" s="83">
        <v>306</v>
      </c>
      <c r="D62" s="126">
        <v>19</v>
      </c>
      <c r="E62" s="127">
        <v>30.5</v>
      </c>
      <c r="F62" s="128">
        <v>16</v>
      </c>
      <c r="G62" s="126">
        <v>8</v>
      </c>
      <c r="H62" s="165">
        <v>8.5</v>
      </c>
      <c r="I62" s="92"/>
      <c r="J62" s="90"/>
      <c r="K62" s="96"/>
      <c r="L62" s="74"/>
      <c r="M62" s="74"/>
      <c r="N62" s="74"/>
      <c r="O62" s="74"/>
      <c r="P62" s="74"/>
      <c r="Q62" s="105"/>
      <c r="R62" s="107"/>
      <c r="S62" s="10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2:29" x14ac:dyDescent="0.35">
      <c r="I63" s="74"/>
      <c r="J63" s="74"/>
      <c r="K63" s="96"/>
      <c r="L63" s="74"/>
      <c r="M63" s="74"/>
      <c r="N63" s="74"/>
      <c r="O63" s="74"/>
      <c r="P63" s="74"/>
      <c r="Q63" s="96"/>
      <c r="R63" s="104"/>
      <c r="S63" s="10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2:29" x14ac:dyDescent="0.35">
      <c r="I64" s="74"/>
      <c r="J64" s="74"/>
      <c r="K64" s="96"/>
      <c r="L64" s="74"/>
      <c r="M64" s="74"/>
      <c r="N64" s="74"/>
      <c r="O64" s="74"/>
      <c r="P64" s="74"/>
      <c r="Q64" s="105"/>
      <c r="R64" s="107"/>
      <c r="S64" s="10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2:29" x14ac:dyDescent="0.35">
      <c r="I65" s="129"/>
      <c r="J65" s="74"/>
      <c r="K65" s="96"/>
      <c r="L65" s="74"/>
      <c r="M65" s="74"/>
      <c r="N65" s="74"/>
      <c r="O65" s="74"/>
      <c r="P65" s="74"/>
      <c r="Q65" s="96"/>
      <c r="R65" s="104"/>
      <c r="S65" s="10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2:29" ht="18" x14ac:dyDescent="0.4">
      <c r="B66" s="72"/>
      <c r="C66" s="72"/>
      <c r="D66" s="89" t="s">
        <v>50</v>
      </c>
      <c r="F66" s="75"/>
      <c r="G66" s="75"/>
      <c r="K66" s="129"/>
      <c r="L66" s="74"/>
      <c r="M66" s="74"/>
      <c r="N66" s="74"/>
      <c r="O66" s="74"/>
      <c r="P66" s="74"/>
      <c r="Q66" s="105"/>
      <c r="R66" s="106"/>
      <c r="S66" s="104"/>
      <c r="T66" s="74"/>
      <c r="U66" s="74"/>
      <c r="V66" s="104"/>
      <c r="W66" s="74"/>
      <c r="X66" s="74"/>
      <c r="Y66" s="74"/>
      <c r="Z66" s="74"/>
      <c r="AA66" s="74"/>
      <c r="AB66" s="74"/>
      <c r="AC66" s="74"/>
    </row>
    <row r="67" spans="2:29" ht="16" thickBot="1" x14ac:dyDescent="0.4">
      <c r="B67" s="72"/>
      <c r="C67" s="72"/>
      <c r="D67" s="94"/>
      <c r="E67" s="94"/>
      <c r="F67" s="130" t="s">
        <v>1</v>
      </c>
      <c r="G67" s="75"/>
      <c r="H67" s="73"/>
      <c r="I67" s="73"/>
      <c r="J67" s="73"/>
      <c r="K67" s="74"/>
      <c r="L67" s="74"/>
      <c r="M67" s="74"/>
      <c r="N67" s="74"/>
      <c r="O67" s="74"/>
      <c r="P67" s="74"/>
      <c r="Q67" s="96"/>
      <c r="R67" s="108"/>
      <c r="S67" s="10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2:29" ht="16" thickBot="1" x14ac:dyDescent="0.4">
      <c r="B68" s="72"/>
      <c r="C68" s="72"/>
      <c r="D68" s="94"/>
      <c r="E68" s="94" t="s">
        <v>34</v>
      </c>
      <c r="F68" s="132" t="s">
        <v>159</v>
      </c>
      <c r="G68" s="133"/>
      <c r="H68" s="73"/>
      <c r="I68" s="73"/>
      <c r="J68" s="73"/>
      <c r="K68" s="74"/>
      <c r="L68" s="74"/>
      <c r="M68" s="74"/>
      <c r="N68" s="74"/>
      <c r="O68" s="74"/>
      <c r="P68" s="74"/>
      <c r="Q68" s="105"/>
      <c r="R68" s="109"/>
      <c r="S68" s="10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2:29" x14ac:dyDescent="0.35">
      <c r="B69" s="72"/>
      <c r="C69" s="72"/>
      <c r="D69" s="94"/>
      <c r="E69" s="94" t="s">
        <v>10</v>
      </c>
      <c r="F69" s="134">
        <v>50</v>
      </c>
      <c r="G69" s="75" t="s">
        <v>11</v>
      </c>
      <c r="H69" s="73"/>
      <c r="K69" s="74"/>
      <c r="L69" s="74"/>
      <c r="M69" s="74"/>
      <c r="N69" s="74"/>
      <c r="O69" s="74"/>
      <c r="P69" s="74"/>
      <c r="Q69" s="96"/>
      <c r="R69" s="108"/>
      <c r="S69" s="10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2:29" x14ac:dyDescent="0.35">
      <c r="B70" s="72"/>
      <c r="C70" s="72"/>
      <c r="D70" s="94"/>
      <c r="E70" s="94" t="s">
        <v>35</v>
      </c>
      <c r="F70" s="134" t="s">
        <v>158</v>
      </c>
      <c r="G70" s="75" t="s">
        <v>8</v>
      </c>
      <c r="H70" s="73"/>
      <c r="K70" s="74"/>
      <c r="L70" s="74"/>
      <c r="M70" s="74"/>
      <c r="N70" s="74"/>
      <c r="O70" s="74"/>
      <c r="P70" s="74"/>
      <c r="Q70" s="105"/>
      <c r="R70" s="109"/>
      <c r="S70" s="10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2:29" x14ac:dyDescent="0.35">
      <c r="B71" s="72"/>
      <c r="C71" s="72"/>
      <c r="D71" s="94"/>
      <c r="E71" s="94" t="s">
        <v>5</v>
      </c>
      <c r="F71" s="134">
        <v>260</v>
      </c>
      <c r="G71" s="75" t="s">
        <v>6</v>
      </c>
      <c r="H71" s="73"/>
      <c r="K71" s="74"/>
      <c r="L71" s="74"/>
      <c r="M71" s="74"/>
      <c r="N71" s="74"/>
      <c r="O71" s="74"/>
      <c r="P71" s="74"/>
      <c r="Q71" s="96"/>
      <c r="R71" s="104"/>
      <c r="S71" s="10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2:29" x14ac:dyDescent="0.35">
      <c r="B72" s="72"/>
      <c r="C72" s="72"/>
      <c r="D72" s="94"/>
      <c r="E72" s="94" t="s">
        <v>7</v>
      </c>
      <c r="F72" s="136">
        <v>16</v>
      </c>
      <c r="G72" s="75" t="s">
        <v>8</v>
      </c>
      <c r="H72" s="73"/>
      <c r="K72" s="74"/>
      <c r="L72" s="137"/>
      <c r="M72" s="138"/>
      <c r="N72" s="74"/>
      <c r="O72" s="74"/>
      <c r="P72" s="74"/>
      <c r="Q72" s="105"/>
      <c r="R72" s="106"/>
      <c r="S72" s="10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2:29" x14ac:dyDescent="0.35">
      <c r="B73" s="72"/>
      <c r="C73" s="72"/>
      <c r="D73" s="94"/>
      <c r="E73" s="94" t="s">
        <v>59</v>
      </c>
      <c r="F73" s="136">
        <v>12</v>
      </c>
      <c r="G73" s="75" t="s">
        <v>8</v>
      </c>
      <c r="H73" s="73"/>
      <c r="K73" s="74"/>
      <c r="L73" s="129"/>
      <c r="M73" s="129"/>
      <c r="N73" s="74"/>
      <c r="O73" s="74"/>
      <c r="P73" s="74"/>
      <c r="Q73" s="96"/>
      <c r="R73" s="107"/>
      <c r="S73" s="10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2:29" x14ac:dyDescent="0.35">
      <c r="B74" s="72"/>
      <c r="C74" s="72"/>
      <c r="D74" s="94"/>
      <c r="E74" s="94" t="s">
        <v>60</v>
      </c>
      <c r="F74" s="136">
        <v>7</v>
      </c>
      <c r="G74" s="75" t="s">
        <v>8</v>
      </c>
      <c r="H74" s="73"/>
      <c r="K74" s="74"/>
      <c r="L74" s="139"/>
      <c r="M74" s="129"/>
      <c r="N74" s="74"/>
      <c r="O74" s="74"/>
      <c r="P74" s="74"/>
      <c r="Q74" s="96"/>
      <c r="R74" s="104"/>
      <c r="S74" s="10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5" spans="2:29" x14ac:dyDescent="0.35">
      <c r="B75" s="72"/>
      <c r="C75" s="72"/>
      <c r="D75" s="94"/>
      <c r="E75" s="94" t="s">
        <v>61</v>
      </c>
      <c r="F75" s="136">
        <v>7.25</v>
      </c>
      <c r="G75" s="75" t="s">
        <v>8</v>
      </c>
      <c r="H75" s="73"/>
      <c r="K75" s="74"/>
      <c r="L75" s="92"/>
      <c r="M75" s="129"/>
      <c r="N75" s="74"/>
      <c r="O75" s="74"/>
      <c r="P75" s="96"/>
      <c r="Q75" s="105"/>
      <c r="R75" s="104"/>
      <c r="S75" s="10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2:29" x14ac:dyDescent="0.35">
      <c r="B76" s="72"/>
      <c r="C76" s="72"/>
      <c r="D76" s="94"/>
      <c r="E76" s="94" t="s">
        <v>15</v>
      </c>
      <c r="F76" s="140">
        <v>0.75</v>
      </c>
      <c r="G76" s="45" t="s">
        <v>36</v>
      </c>
      <c r="H76" s="73" t="s">
        <v>0</v>
      </c>
      <c r="K76" s="74"/>
      <c r="L76" s="131"/>
      <c r="M76" s="129"/>
      <c r="N76" s="74"/>
      <c r="O76" s="74"/>
      <c r="P76" s="74"/>
      <c r="Q76" s="96"/>
      <c r="R76" s="107"/>
      <c r="S76" s="10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2:29" ht="16" thickBot="1" x14ac:dyDescent="0.4">
      <c r="B77" s="72"/>
      <c r="C77" s="72"/>
      <c r="D77" s="94"/>
      <c r="E77" s="94" t="s">
        <v>39</v>
      </c>
      <c r="F77" s="141">
        <v>100</v>
      </c>
      <c r="G77" s="75" t="s">
        <v>40</v>
      </c>
      <c r="H77" s="73"/>
      <c r="K77" s="74"/>
      <c r="L77" s="139"/>
      <c r="M77" s="129"/>
      <c r="N77" s="74"/>
      <c r="O77" s="74"/>
      <c r="P77" s="74"/>
      <c r="Q77" s="96"/>
      <c r="R77" s="104"/>
      <c r="S77" s="10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2:29" x14ac:dyDescent="0.35">
      <c r="B78" s="72"/>
      <c r="C78" s="72"/>
      <c r="D78" s="94"/>
      <c r="E78" s="94"/>
      <c r="F78" s="130" t="s">
        <v>9</v>
      </c>
      <c r="G78" s="75"/>
      <c r="H78" s="73"/>
      <c r="K78" s="74"/>
      <c r="L78" s="129"/>
      <c r="M78" s="129"/>
      <c r="N78" s="74"/>
      <c r="O78" s="74"/>
      <c r="P78" s="74"/>
      <c r="Q78" s="105"/>
      <c r="R78" s="106"/>
      <c r="S78" s="10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2:29" x14ac:dyDescent="0.35">
      <c r="B79" s="72"/>
      <c r="C79" s="72"/>
      <c r="D79" s="94"/>
      <c r="E79" s="142" t="s">
        <v>62</v>
      </c>
      <c r="F79" s="45" t="s">
        <v>67</v>
      </c>
      <c r="G79" s="75"/>
      <c r="H79" s="73"/>
      <c r="K79" s="74"/>
      <c r="L79" s="74"/>
      <c r="M79" s="74"/>
      <c r="N79" s="74"/>
      <c r="O79" s="74"/>
      <c r="P79" s="74"/>
      <c r="Q79" s="96"/>
      <c r="R79" s="104"/>
      <c r="S79" s="10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  <row r="80" spans="2:29" x14ac:dyDescent="0.35">
      <c r="B80" s="72"/>
      <c r="C80" s="72"/>
      <c r="D80" s="94"/>
      <c r="E80" s="94" t="s">
        <v>52</v>
      </c>
      <c r="F80" s="143">
        <f>(F73*F74*F75)/3200</f>
        <v>0.1903125</v>
      </c>
      <c r="G80" s="45" t="s">
        <v>3</v>
      </c>
      <c r="H80" s="72" t="s">
        <v>0</v>
      </c>
      <c r="K80" s="74"/>
      <c r="L80" s="96"/>
      <c r="M80" s="104"/>
      <c r="N80" s="10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</row>
    <row r="81" spans="2:29" x14ac:dyDescent="0.35">
      <c r="B81" s="72"/>
      <c r="C81" s="72"/>
      <c r="D81" s="94"/>
      <c r="E81" s="142" t="s">
        <v>63</v>
      </c>
      <c r="F81" s="45" t="s">
        <v>16</v>
      </c>
      <c r="G81" s="45" t="s">
        <v>140</v>
      </c>
      <c r="H81" s="73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</row>
    <row r="82" spans="2:29" x14ac:dyDescent="0.35">
      <c r="B82" s="72"/>
      <c r="C82" s="72"/>
      <c r="D82" s="94"/>
      <c r="E82" s="142" t="s">
        <v>52</v>
      </c>
      <c r="F82" s="144">
        <f>F80 *F76* 12 /F72</f>
        <v>0.10705078125</v>
      </c>
      <c r="G82" s="45" t="s">
        <v>12</v>
      </c>
      <c r="H82" s="73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2:29" x14ac:dyDescent="0.35">
      <c r="B83" s="72"/>
      <c r="C83" s="72"/>
      <c r="D83" s="94"/>
      <c r="E83" s="142" t="s">
        <v>68</v>
      </c>
      <c r="F83" s="45" t="s">
        <v>13</v>
      </c>
      <c r="G83" s="75"/>
      <c r="H83" s="73"/>
      <c r="I83" s="145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2:29" x14ac:dyDescent="0.35">
      <c r="B84" s="72"/>
      <c r="C84" s="72"/>
      <c r="D84" s="94"/>
      <c r="E84" s="142" t="s">
        <v>52</v>
      </c>
      <c r="F84" s="146">
        <f>60*F82*F71</f>
        <v>1669.9921875000002</v>
      </c>
      <c r="G84" s="45" t="s">
        <v>14</v>
      </c>
      <c r="H84" s="73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2:29" x14ac:dyDescent="0.35">
      <c r="B85" s="72"/>
      <c r="C85" s="72"/>
      <c r="D85" s="94"/>
      <c r="E85" s="142" t="s">
        <v>69</v>
      </c>
      <c r="F85" s="45" t="s">
        <v>17</v>
      </c>
      <c r="G85" s="45"/>
      <c r="H85" s="73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2:29" x14ac:dyDescent="0.35">
      <c r="B86" s="72"/>
      <c r="C86" s="72"/>
      <c r="D86" s="94"/>
      <c r="E86" s="142" t="s">
        <v>52</v>
      </c>
      <c r="F86" s="147">
        <f>F84*F69/2000</f>
        <v>41.74980468750001</v>
      </c>
      <c r="G86" s="45" t="s">
        <v>18</v>
      </c>
      <c r="H86" s="7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  <row r="87" spans="2:29" x14ac:dyDescent="0.35">
      <c r="B87" s="72"/>
      <c r="C87" s="72"/>
      <c r="D87" s="94"/>
      <c r="E87" s="142" t="s">
        <v>148</v>
      </c>
      <c r="F87" s="148" t="s">
        <v>149</v>
      </c>
      <c r="G87" s="75"/>
      <c r="H87" s="73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</row>
    <row r="88" spans="2:29" x14ac:dyDescent="0.35">
      <c r="B88" s="72"/>
      <c r="C88" s="72"/>
      <c r="D88" s="94"/>
      <c r="E88" s="94" t="s">
        <v>52</v>
      </c>
      <c r="F88" s="149">
        <f>-0.1696*F73^2 + 4.4464*F73 - 6.0714</f>
        <v>22.862999999999992</v>
      </c>
      <c r="G88" s="45" t="s">
        <v>8</v>
      </c>
      <c r="H88" s="73"/>
      <c r="I88" s="72" t="s">
        <v>0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2:29" x14ac:dyDescent="0.35">
      <c r="B89" s="72"/>
      <c r="C89" s="72"/>
      <c r="D89" s="94"/>
      <c r="E89" s="142" t="s">
        <v>27</v>
      </c>
      <c r="F89" s="45" t="s">
        <v>28</v>
      </c>
      <c r="G89" s="45"/>
      <c r="H89" s="73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2:29" x14ac:dyDescent="0.35">
      <c r="B90" s="72"/>
      <c r="C90" s="72"/>
      <c r="D90" s="94"/>
      <c r="E90" s="142" t="s">
        <v>52</v>
      </c>
      <c r="F90" s="146">
        <f>F71 / (3.1416 * F88/12)</f>
        <v>43.43806685633065</v>
      </c>
      <c r="G90" s="45" t="s">
        <v>37</v>
      </c>
      <c r="H90" s="73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2:29" x14ac:dyDescent="0.35">
      <c r="B91" s="72"/>
      <c r="C91" s="72"/>
      <c r="D91" s="94"/>
      <c r="E91" s="142" t="s">
        <v>42</v>
      </c>
      <c r="F91" s="45" t="s">
        <v>43</v>
      </c>
      <c r="G91" s="45"/>
      <c r="H91" s="73"/>
      <c r="K91" s="93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2:29" x14ac:dyDescent="0.35">
      <c r="B92" s="72"/>
      <c r="C92" s="72"/>
      <c r="D92" s="94"/>
      <c r="E92" s="142" t="s">
        <v>52</v>
      </c>
      <c r="F92" s="146">
        <f>F82 * F69 * F77</f>
        <v>535.25390625</v>
      </c>
      <c r="G92" s="45" t="s">
        <v>44</v>
      </c>
      <c r="K92" s="150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2:29" x14ac:dyDescent="0.35">
      <c r="B93" s="72"/>
      <c r="C93" s="72"/>
      <c r="D93" s="94"/>
      <c r="E93" s="142" t="s">
        <v>141</v>
      </c>
      <c r="F93" s="144">
        <v>0.84337734719267632</v>
      </c>
      <c r="G93" s="75"/>
      <c r="H93" s="98"/>
      <c r="I93" s="98"/>
      <c r="J93" s="98"/>
      <c r="K93" s="150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2:29" x14ac:dyDescent="0.35">
      <c r="B94" s="72"/>
      <c r="C94" s="72"/>
      <c r="D94" s="94"/>
      <c r="E94" s="142" t="s">
        <v>38</v>
      </c>
      <c r="F94" s="45" t="s">
        <v>46</v>
      </c>
      <c r="G94" s="45"/>
      <c r="H94" s="101"/>
      <c r="I94" s="101"/>
      <c r="J94" s="101"/>
      <c r="K94" s="150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2:29" x14ac:dyDescent="0.35">
      <c r="B95" s="72"/>
      <c r="C95" s="72"/>
      <c r="D95" s="151"/>
      <c r="E95" s="142" t="s">
        <v>52</v>
      </c>
      <c r="F95" s="149">
        <f>F92 * F71 / (F93*33000)</f>
        <v>5.0003145124467299</v>
      </c>
      <c r="G95" s="45" t="s">
        <v>45</v>
      </c>
      <c r="H95" s="98"/>
      <c r="I95" s="98"/>
      <c r="J95" s="98"/>
      <c r="K95" s="150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6" spans="2:29" x14ac:dyDescent="0.35">
      <c r="B96" s="72"/>
      <c r="C96" s="72"/>
      <c r="D96" s="152"/>
      <c r="E96" s="100"/>
      <c r="F96" s="98"/>
      <c r="G96" s="153"/>
      <c r="H96" s="98"/>
      <c r="I96" s="98"/>
      <c r="J96" s="98"/>
      <c r="K96" s="150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2:29" x14ac:dyDescent="0.35">
      <c r="B97" s="72"/>
      <c r="C97" s="72"/>
      <c r="D97" s="152"/>
      <c r="E97" s="100"/>
      <c r="F97" s="98"/>
      <c r="G97" s="153"/>
      <c r="H97" s="98"/>
      <c r="I97" s="98"/>
      <c r="J97" s="98"/>
      <c r="K97" s="150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</row>
    <row r="98" spans="2:29" ht="18" x14ac:dyDescent="0.4">
      <c r="B98" s="72"/>
      <c r="C98" s="72"/>
      <c r="D98" s="89" t="s">
        <v>66</v>
      </c>
      <c r="E98" s="154"/>
      <c r="F98" s="154"/>
      <c r="G98" s="155"/>
      <c r="H98" s="154"/>
      <c r="I98" s="98"/>
      <c r="J98" s="98"/>
      <c r="K98" s="93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</row>
    <row r="99" spans="2:29" ht="16" thickBot="1" x14ac:dyDescent="0.4">
      <c r="B99" s="72"/>
      <c r="C99" s="72"/>
      <c r="D99" s="72"/>
      <c r="F99" s="75"/>
      <c r="G99" s="75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2:29" ht="16" thickBot="1" x14ac:dyDescent="0.4">
      <c r="B100" s="72"/>
      <c r="C100" s="72"/>
      <c r="D100" s="110" t="s">
        <v>20</v>
      </c>
      <c r="E100" s="111" t="s">
        <v>23</v>
      </c>
      <c r="F100" s="111" t="s">
        <v>24</v>
      </c>
      <c r="G100" s="112" t="s">
        <v>64</v>
      </c>
      <c r="H100" s="113" t="s">
        <v>153</v>
      </c>
      <c r="I100" s="114"/>
      <c r="J100" s="161"/>
      <c r="K100" s="115"/>
      <c r="L100" s="93"/>
      <c r="M100" s="93"/>
      <c r="N100" s="93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2:29" ht="16" thickBot="1" x14ac:dyDescent="0.4">
      <c r="B101" s="72"/>
      <c r="C101" s="72"/>
      <c r="D101" s="116" t="s">
        <v>19</v>
      </c>
      <c r="E101" s="117" t="s">
        <v>6</v>
      </c>
      <c r="F101" s="117" t="s">
        <v>2</v>
      </c>
      <c r="G101" s="118" t="s">
        <v>65</v>
      </c>
      <c r="H101" s="162" t="s">
        <v>4</v>
      </c>
      <c r="I101" s="76" t="s">
        <v>25</v>
      </c>
      <c r="J101" s="163" t="s">
        <v>26</v>
      </c>
      <c r="K101" s="115"/>
      <c r="L101" s="93"/>
      <c r="M101" s="93"/>
      <c r="N101" s="93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2:29" x14ac:dyDescent="0.35">
      <c r="B102" s="72"/>
      <c r="C102" s="72"/>
      <c r="D102" s="120" t="s">
        <v>29</v>
      </c>
      <c r="E102" s="78">
        <v>236</v>
      </c>
      <c r="F102" s="121">
        <v>13</v>
      </c>
      <c r="G102" s="122">
        <v>20</v>
      </c>
      <c r="H102" s="123">
        <v>6</v>
      </c>
      <c r="I102" s="121">
        <v>4</v>
      </c>
      <c r="J102" s="164">
        <v>4.25</v>
      </c>
      <c r="K102" s="92"/>
      <c r="L102" s="131"/>
      <c r="M102" s="156"/>
      <c r="N102" s="91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2:29" x14ac:dyDescent="0.35">
      <c r="B103" s="72"/>
      <c r="C103" s="72"/>
      <c r="D103" s="120" t="s">
        <v>30</v>
      </c>
      <c r="E103" s="78">
        <v>270</v>
      </c>
      <c r="F103" s="121">
        <v>16</v>
      </c>
      <c r="G103" s="122">
        <v>24</v>
      </c>
      <c r="H103" s="123">
        <v>8</v>
      </c>
      <c r="I103" s="121">
        <v>5</v>
      </c>
      <c r="J103" s="164">
        <v>5.5</v>
      </c>
      <c r="K103" s="92"/>
      <c r="L103" s="131"/>
      <c r="M103" s="156"/>
      <c r="N103" s="91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2:29" x14ac:dyDescent="0.35">
      <c r="B104" s="72"/>
      <c r="C104" s="72"/>
      <c r="D104" s="120" t="s">
        <v>31</v>
      </c>
      <c r="E104" s="78">
        <v>270</v>
      </c>
      <c r="F104" s="121">
        <v>16</v>
      </c>
      <c r="G104" s="122">
        <v>24</v>
      </c>
      <c r="H104" s="123">
        <v>10</v>
      </c>
      <c r="I104" s="121">
        <v>6</v>
      </c>
      <c r="J104" s="164">
        <v>6.25</v>
      </c>
      <c r="K104" s="92"/>
      <c r="L104" s="131"/>
      <c r="M104" s="156"/>
      <c r="N104" s="91"/>
      <c r="O104" s="74" t="s">
        <v>0</v>
      </c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2:29" x14ac:dyDescent="0.35">
      <c r="B105" s="72"/>
      <c r="C105" s="72"/>
      <c r="D105" s="120" t="s">
        <v>32</v>
      </c>
      <c r="E105" s="78">
        <v>314</v>
      </c>
      <c r="F105" s="121">
        <v>18</v>
      </c>
      <c r="G105" s="122">
        <v>30</v>
      </c>
      <c r="H105" s="123">
        <v>12</v>
      </c>
      <c r="I105" s="121">
        <v>7</v>
      </c>
      <c r="J105" s="164">
        <v>7.25</v>
      </c>
      <c r="K105" s="92"/>
      <c r="L105" s="131"/>
      <c r="M105" s="156"/>
      <c r="N105" s="91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2:29" x14ac:dyDescent="0.35">
      <c r="B106" s="72"/>
      <c r="C106" s="72"/>
      <c r="D106" s="120" t="s">
        <v>32</v>
      </c>
      <c r="E106" s="78">
        <v>314</v>
      </c>
      <c r="F106" s="121">
        <v>18</v>
      </c>
      <c r="G106" s="122">
        <v>30</v>
      </c>
      <c r="H106" s="123">
        <v>14</v>
      </c>
      <c r="I106" s="121">
        <v>7</v>
      </c>
      <c r="J106" s="164">
        <v>7.25</v>
      </c>
      <c r="K106" s="92"/>
      <c r="L106" s="135"/>
      <c r="M106" s="156"/>
      <c r="N106" s="91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2:29" ht="16" thickBot="1" x14ac:dyDescent="0.4">
      <c r="B107" s="72"/>
      <c r="C107" s="72"/>
      <c r="D107" s="125" t="s">
        <v>33</v>
      </c>
      <c r="E107" s="83">
        <v>314</v>
      </c>
      <c r="F107" s="126">
        <v>18</v>
      </c>
      <c r="G107" s="127">
        <v>30</v>
      </c>
      <c r="H107" s="128">
        <v>16</v>
      </c>
      <c r="I107" s="126">
        <v>8</v>
      </c>
      <c r="J107" s="165">
        <v>8.5</v>
      </c>
      <c r="K107" s="92"/>
      <c r="L107" s="135"/>
      <c r="M107" s="157"/>
      <c r="N107" s="91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2:29" x14ac:dyDescent="0.35">
      <c r="B108" s="72"/>
      <c r="C108" s="72"/>
      <c r="D108" s="94"/>
      <c r="F108" s="75"/>
      <c r="G108" s="75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2:29" x14ac:dyDescent="0.35">
      <c r="B109" s="72"/>
      <c r="C109" s="72"/>
      <c r="D109" s="37" t="s">
        <v>51</v>
      </c>
      <c r="F109" s="75"/>
      <c r="G109" s="75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2:29" x14ac:dyDescent="0.35">
      <c r="B110" s="72"/>
      <c r="C110" s="72"/>
      <c r="D110" s="94"/>
      <c r="F110" s="75"/>
      <c r="G110" s="75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2:29" ht="16" thickBot="1" x14ac:dyDescent="0.4">
      <c r="B111" s="72"/>
      <c r="C111" s="72"/>
      <c r="D111" s="94"/>
      <c r="E111" s="94"/>
      <c r="F111" s="130" t="s">
        <v>1</v>
      </c>
      <c r="G111" s="75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2:29" ht="16" thickBot="1" x14ac:dyDescent="0.4">
      <c r="B112" s="72"/>
      <c r="C112" s="72"/>
      <c r="D112" s="94"/>
      <c r="E112" s="94" t="s">
        <v>34</v>
      </c>
      <c r="F112" s="158" t="s">
        <v>159</v>
      </c>
      <c r="G112" s="133"/>
      <c r="H112" s="73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2:29" x14ac:dyDescent="0.35">
      <c r="B113" s="72"/>
      <c r="C113" s="72"/>
      <c r="D113" s="151"/>
      <c r="E113" s="94" t="s">
        <v>10</v>
      </c>
      <c r="F113" s="134">
        <v>50</v>
      </c>
      <c r="G113" s="75" t="s">
        <v>11</v>
      </c>
      <c r="H113" s="100"/>
      <c r="I113" s="100"/>
      <c r="J113" s="73"/>
      <c r="K113" s="129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2:29" x14ac:dyDescent="0.35">
      <c r="B114" s="72"/>
      <c r="C114" s="72"/>
      <c r="D114" s="151"/>
      <c r="E114" s="94" t="s">
        <v>35</v>
      </c>
      <c r="F114" s="134" t="s">
        <v>158</v>
      </c>
      <c r="G114" s="75" t="s">
        <v>8</v>
      </c>
      <c r="H114" s="100"/>
      <c r="I114" s="98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2:29" x14ac:dyDescent="0.35">
      <c r="B115" s="72"/>
      <c r="C115" s="72"/>
      <c r="D115" s="151"/>
      <c r="E115" s="94" t="s">
        <v>5</v>
      </c>
      <c r="F115" s="134">
        <v>270</v>
      </c>
      <c r="G115" s="75" t="s">
        <v>6</v>
      </c>
      <c r="H115" s="100"/>
      <c r="I115" s="98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2:29" x14ac:dyDescent="0.35">
      <c r="B116" s="72"/>
      <c r="C116" s="72"/>
      <c r="D116" s="151"/>
      <c r="E116" s="94" t="s">
        <v>7</v>
      </c>
      <c r="F116" s="136">
        <v>16</v>
      </c>
      <c r="G116" s="75" t="s">
        <v>8</v>
      </c>
      <c r="H116" s="100"/>
      <c r="I116" s="98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2:29" x14ac:dyDescent="0.35">
      <c r="B117" s="72"/>
      <c r="C117" s="72"/>
      <c r="D117" s="151"/>
      <c r="E117" s="94" t="s">
        <v>59</v>
      </c>
      <c r="F117" s="136">
        <v>12</v>
      </c>
      <c r="G117" s="75" t="s">
        <v>8</v>
      </c>
      <c r="H117" s="100"/>
      <c r="I117" s="98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2:29" x14ac:dyDescent="0.35">
      <c r="B118" s="72"/>
      <c r="C118" s="72"/>
      <c r="D118" s="151"/>
      <c r="E118" s="94" t="s">
        <v>60</v>
      </c>
      <c r="F118" s="136">
        <v>7</v>
      </c>
      <c r="G118" s="75" t="s">
        <v>8</v>
      </c>
      <c r="H118" s="100"/>
      <c r="I118" s="98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2:29" x14ac:dyDescent="0.35">
      <c r="B119" s="72"/>
      <c r="C119" s="72"/>
      <c r="D119" s="151"/>
      <c r="E119" s="94" t="s">
        <v>61</v>
      </c>
      <c r="F119" s="136">
        <v>7.25</v>
      </c>
      <c r="G119" s="75" t="s">
        <v>8</v>
      </c>
      <c r="H119" s="100"/>
      <c r="I119" s="98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2:29" x14ac:dyDescent="0.35">
      <c r="B120" s="72"/>
      <c r="C120" s="72"/>
      <c r="D120" s="151"/>
      <c r="E120" s="94" t="s">
        <v>15</v>
      </c>
      <c r="F120" s="140">
        <v>0.75</v>
      </c>
      <c r="G120" s="45" t="s">
        <v>36</v>
      </c>
      <c r="H120" s="100"/>
      <c r="I120" s="98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2:29" ht="16" thickBot="1" x14ac:dyDescent="0.4">
      <c r="B121" s="72"/>
      <c r="C121" s="72"/>
      <c r="D121" s="151"/>
      <c r="E121" s="94" t="s">
        <v>39</v>
      </c>
      <c r="F121" s="141">
        <v>100</v>
      </c>
      <c r="G121" s="75" t="s">
        <v>40</v>
      </c>
      <c r="H121" s="100"/>
      <c r="I121" s="98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2:29" x14ac:dyDescent="0.35">
      <c r="B122" s="72"/>
      <c r="C122" s="72"/>
      <c r="D122" s="151"/>
      <c r="E122" s="94"/>
      <c r="F122" s="130" t="s">
        <v>9</v>
      </c>
      <c r="G122" s="75"/>
      <c r="H122" s="100"/>
      <c r="I122" s="98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2:29" x14ac:dyDescent="0.35">
      <c r="B123" s="72"/>
      <c r="C123" s="72"/>
      <c r="D123" s="151"/>
      <c r="E123" s="142" t="s">
        <v>62</v>
      </c>
      <c r="F123" s="45" t="s">
        <v>67</v>
      </c>
      <c r="G123" s="75"/>
      <c r="H123" s="100"/>
      <c r="I123" s="98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2:29" x14ac:dyDescent="0.35">
      <c r="B124" s="72"/>
      <c r="C124" s="72"/>
      <c r="D124" s="151"/>
      <c r="E124" s="94" t="s">
        <v>52</v>
      </c>
      <c r="F124" s="143">
        <f>(F117*F118*F119)/3200</f>
        <v>0.1903125</v>
      </c>
      <c r="G124" s="45" t="s">
        <v>3</v>
      </c>
      <c r="H124" s="100"/>
      <c r="I124" s="98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2:29" x14ac:dyDescent="0.35">
      <c r="B125" s="72"/>
      <c r="C125" s="72"/>
      <c r="D125" s="151"/>
      <c r="E125" s="142" t="s">
        <v>63</v>
      </c>
      <c r="F125" s="45" t="s">
        <v>16</v>
      </c>
      <c r="G125" s="45" t="s">
        <v>140</v>
      </c>
      <c r="H125" s="155"/>
      <c r="I125" s="98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2:29" x14ac:dyDescent="0.35">
      <c r="B126" s="72"/>
      <c r="C126" s="72"/>
      <c r="D126" s="151"/>
      <c r="E126" s="142" t="s">
        <v>52</v>
      </c>
      <c r="F126" s="144">
        <f>F124 *F120* 12 /F116</f>
        <v>0.10705078125</v>
      </c>
      <c r="G126" s="45" t="s">
        <v>12</v>
      </c>
      <c r="H126" s="100"/>
      <c r="I126" s="98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2:29" ht="17.5" x14ac:dyDescent="0.35">
      <c r="B127" s="72"/>
      <c r="C127" s="72"/>
      <c r="D127" s="151"/>
      <c r="E127" s="159" t="s">
        <v>167</v>
      </c>
      <c r="F127" s="45" t="s">
        <v>13</v>
      </c>
      <c r="G127" s="75"/>
      <c r="H127" s="100"/>
      <c r="I127" s="98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2:29" x14ac:dyDescent="0.35">
      <c r="B128" s="72"/>
      <c r="C128" s="72"/>
      <c r="D128" s="151"/>
      <c r="E128" s="142" t="s">
        <v>52</v>
      </c>
      <c r="F128" s="146">
        <f>60 * F126 * F115</f>
        <v>1734.2226562500002</v>
      </c>
      <c r="G128" s="45" t="s">
        <v>14</v>
      </c>
      <c r="H128" s="100"/>
      <c r="I128" s="98" t="s">
        <v>0</v>
      </c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2:29" ht="17.5" x14ac:dyDescent="0.35">
      <c r="B129" s="72"/>
      <c r="C129" s="72"/>
      <c r="D129" s="151"/>
      <c r="E129" s="159" t="s">
        <v>168</v>
      </c>
      <c r="F129" s="45" t="s">
        <v>17</v>
      </c>
      <c r="G129" s="45"/>
      <c r="H129" s="100"/>
      <c r="I129" s="98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2:29" x14ac:dyDescent="0.35">
      <c r="B130" s="72"/>
      <c r="C130" s="72"/>
      <c r="D130" s="151"/>
      <c r="E130" s="142" t="s">
        <v>52</v>
      </c>
      <c r="F130" s="147">
        <f>F128*F113/2000</f>
        <v>43.355566406250006</v>
      </c>
      <c r="G130" s="45" t="s">
        <v>18</v>
      </c>
      <c r="H130" s="100"/>
      <c r="I130" s="98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2:29" x14ac:dyDescent="0.35">
      <c r="B131" s="72"/>
      <c r="C131" s="72"/>
      <c r="D131" s="151"/>
      <c r="E131" s="142" t="s">
        <v>148</v>
      </c>
      <c r="F131" s="148" t="s">
        <v>149</v>
      </c>
      <c r="G131" s="75"/>
      <c r="H131" s="100"/>
      <c r="I131" s="98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2:29" x14ac:dyDescent="0.35">
      <c r="B132" s="72"/>
      <c r="C132" s="72"/>
      <c r="D132" s="151"/>
      <c r="E132" s="94" t="s">
        <v>52</v>
      </c>
      <c r="F132" s="149">
        <f>-0.1696*F117^2 + 4.4464*F117 - 6.0714</f>
        <v>22.862999999999992</v>
      </c>
      <c r="G132" s="45" t="s">
        <v>8</v>
      </c>
      <c r="H132" s="100"/>
      <c r="I132" s="98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2:29" x14ac:dyDescent="0.35">
      <c r="B133" s="72"/>
      <c r="C133" s="72"/>
      <c r="D133" s="151"/>
      <c r="E133" s="142" t="s">
        <v>150</v>
      </c>
      <c r="F133" s="45" t="s">
        <v>28</v>
      </c>
      <c r="G133" s="45"/>
      <c r="H133" s="100"/>
      <c r="I133" s="98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2:29" x14ac:dyDescent="0.35">
      <c r="B134" s="72"/>
      <c r="C134" s="72"/>
      <c r="D134" s="151"/>
      <c r="E134" s="142" t="s">
        <v>52</v>
      </c>
      <c r="F134" s="146">
        <f>F115 / (3.1416 * F132/12)</f>
        <v>45.108761735420288</v>
      </c>
      <c r="G134" s="45" t="s">
        <v>37</v>
      </c>
      <c r="H134" s="100"/>
      <c r="I134" s="98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2:29" x14ac:dyDescent="0.35">
      <c r="B135" s="72"/>
      <c r="C135" s="72"/>
      <c r="D135" s="151"/>
      <c r="E135" s="142" t="s">
        <v>42</v>
      </c>
      <c r="F135" s="45" t="s">
        <v>43</v>
      </c>
      <c r="G135" s="45"/>
      <c r="H135" s="100"/>
      <c r="I135" s="98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2:29" x14ac:dyDescent="0.35">
      <c r="B136" s="72"/>
      <c r="C136" s="72"/>
      <c r="D136" s="151"/>
      <c r="E136" s="142" t="s">
        <v>52</v>
      </c>
      <c r="F136" s="146">
        <f>F126 * F113 * F121</f>
        <v>535.25390625</v>
      </c>
      <c r="G136" s="45" t="s">
        <v>44</v>
      </c>
      <c r="H136" s="100"/>
      <c r="I136" s="98"/>
      <c r="K136" s="74"/>
      <c r="L136" s="93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2:29" x14ac:dyDescent="0.35">
      <c r="B137" s="72"/>
      <c r="C137" s="72"/>
      <c r="D137" s="151"/>
      <c r="E137" s="142" t="s">
        <v>141</v>
      </c>
      <c r="F137" s="147">
        <v>0.44685076249525313</v>
      </c>
      <c r="G137" s="75"/>
      <c r="H137" s="101"/>
      <c r="I137" s="101"/>
      <c r="J137" s="101"/>
      <c r="K137" s="150"/>
      <c r="L137" s="93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2:29" x14ac:dyDescent="0.35">
      <c r="B138" s="72"/>
      <c r="C138" s="72"/>
      <c r="D138" s="152"/>
      <c r="E138" s="142" t="s">
        <v>38</v>
      </c>
      <c r="F138" s="45" t="s">
        <v>46</v>
      </c>
      <c r="G138" s="45"/>
      <c r="H138" s="98"/>
      <c r="I138" s="98"/>
      <c r="J138" s="98"/>
      <c r="K138" s="150"/>
      <c r="L138" s="93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2:29" x14ac:dyDescent="0.35">
      <c r="B139" s="72"/>
      <c r="C139" s="72"/>
      <c r="D139" s="152"/>
      <c r="E139" s="142" t="s">
        <v>52</v>
      </c>
      <c r="F139" s="149">
        <f>F136 * F115 / (F137*33000)</f>
        <v>9.8004759297954109</v>
      </c>
      <c r="G139" s="45" t="s">
        <v>45</v>
      </c>
      <c r="H139" s="98"/>
      <c r="I139" s="98"/>
      <c r="J139" s="98"/>
      <c r="K139" s="150"/>
      <c r="L139" s="93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2:29" x14ac:dyDescent="0.35">
      <c r="B140" s="72"/>
      <c r="C140" s="72"/>
      <c r="D140" s="152"/>
      <c r="E140" s="100"/>
      <c r="F140" s="98"/>
      <c r="G140" s="153"/>
      <c r="H140" s="98"/>
      <c r="I140" s="98"/>
      <c r="J140" s="98"/>
      <c r="K140" s="150"/>
      <c r="L140" s="93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2:29" x14ac:dyDescent="0.35">
      <c r="B141" s="72"/>
      <c r="C141" s="72"/>
      <c r="D141" s="152"/>
      <c r="E141" s="100"/>
      <c r="F141" s="98"/>
      <c r="G141" s="153"/>
      <c r="H141" s="98"/>
      <c r="I141" s="98"/>
      <c r="J141" s="98"/>
      <c r="K141" s="150"/>
      <c r="L141" s="93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2:29" x14ac:dyDescent="0.35">
      <c r="B142" s="72"/>
      <c r="C142" s="72"/>
      <c r="D142" s="152"/>
      <c r="E142" s="100"/>
      <c r="F142" s="98"/>
      <c r="G142" s="153"/>
      <c r="H142" s="98"/>
      <c r="I142" s="98"/>
      <c r="J142" s="98"/>
      <c r="K142" s="150"/>
      <c r="L142" s="93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2:29" x14ac:dyDescent="0.35">
      <c r="B143" s="72"/>
      <c r="C143" s="72"/>
      <c r="D143" s="151"/>
      <c r="E143" s="153" t="s">
        <v>164</v>
      </c>
      <c r="F143" s="154"/>
      <c r="G143" s="155"/>
      <c r="H143" s="154"/>
      <c r="I143" s="98"/>
      <c r="J143" s="98"/>
      <c r="K143" s="93"/>
      <c r="L143" s="93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2:29" x14ac:dyDescent="0.35">
      <c r="B144" s="72"/>
      <c r="C144" s="72"/>
      <c r="D144" s="94"/>
      <c r="F144" s="75"/>
      <c r="G144" s="75"/>
      <c r="K144" s="74"/>
      <c r="L144" s="93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2:18" x14ac:dyDescent="0.35">
      <c r="B145" s="72"/>
      <c r="C145" s="72"/>
      <c r="D145" s="94"/>
      <c r="F145" s="75"/>
      <c r="G145" s="75"/>
      <c r="K145" s="74"/>
      <c r="L145" s="93"/>
      <c r="M145" s="74"/>
      <c r="N145" s="74"/>
      <c r="O145" s="74"/>
      <c r="P145" s="74"/>
      <c r="Q145" s="74"/>
      <c r="R145" s="74"/>
    </row>
    <row r="146" spans="2:18" x14ac:dyDescent="0.35">
      <c r="B146" s="72"/>
      <c r="C146" s="72"/>
      <c r="D146" s="94"/>
      <c r="F146" s="75"/>
      <c r="G146" s="75"/>
      <c r="K146" s="74"/>
      <c r="L146" s="93"/>
      <c r="M146" s="74"/>
      <c r="N146" s="74"/>
      <c r="O146" s="74"/>
      <c r="P146" s="74"/>
      <c r="Q146" s="74"/>
      <c r="R146" s="74"/>
    </row>
    <row r="147" spans="2:18" x14ac:dyDescent="0.35">
      <c r="B147" s="72"/>
      <c r="C147" s="72"/>
      <c r="D147" s="94"/>
      <c r="F147" s="75"/>
      <c r="G147" s="75"/>
      <c r="K147" s="74"/>
      <c r="L147" s="74"/>
      <c r="M147" s="74"/>
      <c r="N147" s="74"/>
      <c r="O147" s="74"/>
      <c r="P147" s="74"/>
      <c r="Q147" s="74"/>
      <c r="R147" s="74"/>
    </row>
    <row r="148" spans="2:18" x14ac:dyDescent="0.35">
      <c r="B148" s="72"/>
      <c r="C148" s="72"/>
      <c r="D148" s="94"/>
      <c r="F148" s="75"/>
      <c r="G148" s="75"/>
      <c r="K148" s="74"/>
      <c r="L148" s="74"/>
      <c r="M148" s="74"/>
      <c r="N148" s="74"/>
      <c r="O148" s="74"/>
      <c r="P148" s="74"/>
      <c r="Q148" s="74"/>
      <c r="R148" s="74"/>
    </row>
    <row r="149" spans="2:18" x14ac:dyDescent="0.35">
      <c r="B149" s="72"/>
      <c r="C149" s="72"/>
      <c r="D149" s="94"/>
      <c r="F149" s="75"/>
      <c r="G149" s="75"/>
      <c r="K149" s="74"/>
      <c r="L149" s="74"/>
      <c r="M149" s="74"/>
      <c r="N149" s="74"/>
      <c r="O149" s="74"/>
      <c r="P149" s="74"/>
      <c r="Q149" s="74"/>
      <c r="R149" s="74"/>
    </row>
    <row r="150" spans="2:18" x14ac:dyDescent="0.35">
      <c r="B150" s="72"/>
      <c r="C150" s="72"/>
      <c r="D150" s="94"/>
      <c r="F150" s="75"/>
      <c r="G150" s="75"/>
      <c r="K150" s="74"/>
      <c r="L150" s="74"/>
      <c r="M150" s="74"/>
      <c r="N150" s="74"/>
      <c r="O150" s="74"/>
      <c r="P150" s="74"/>
      <c r="Q150" s="74"/>
      <c r="R150" s="74"/>
    </row>
    <row r="151" spans="2:18" x14ac:dyDescent="0.35">
      <c r="B151" s="72"/>
      <c r="C151" s="72"/>
      <c r="D151" s="94"/>
      <c r="F151" s="75"/>
      <c r="G151" s="75"/>
      <c r="K151" s="74"/>
      <c r="L151" s="74"/>
      <c r="M151" s="74"/>
      <c r="N151" s="74"/>
      <c r="O151" s="74"/>
      <c r="P151" s="74"/>
      <c r="Q151" s="74"/>
      <c r="R151" s="74"/>
    </row>
    <row r="152" spans="2:18" x14ac:dyDescent="0.35">
      <c r="B152" s="72"/>
      <c r="C152" s="72"/>
      <c r="D152" s="94"/>
      <c r="F152" s="75"/>
      <c r="G152" s="75"/>
      <c r="K152" s="74"/>
      <c r="L152" s="74"/>
      <c r="M152" s="74"/>
      <c r="N152" s="74"/>
      <c r="O152" s="74"/>
      <c r="P152" s="74"/>
      <c r="Q152" s="74"/>
      <c r="R152" s="74"/>
    </row>
    <row r="153" spans="2:18" x14ac:dyDescent="0.35">
      <c r="B153" s="72"/>
      <c r="C153" s="72"/>
      <c r="D153" s="94"/>
      <c r="F153" s="75"/>
      <c r="G153" s="75"/>
      <c r="K153" s="74"/>
      <c r="L153" s="74"/>
      <c r="M153" s="74"/>
      <c r="N153" s="74"/>
      <c r="O153" s="74"/>
      <c r="P153" s="74"/>
      <c r="Q153" s="74"/>
      <c r="R153" s="74"/>
    </row>
    <row r="154" spans="2:18" x14ac:dyDescent="0.35">
      <c r="B154" s="72"/>
      <c r="C154" s="72"/>
      <c r="D154" s="94"/>
      <c r="F154" s="75"/>
      <c r="G154" s="75"/>
      <c r="K154" s="74"/>
      <c r="L154" s="74"/>
      <c r="M154" s="74"/>
      <c r="N154" s="74"/>
      <c r="O154" s="74"/>
      <c r="P154" s="74"/>
      <c r="Q154" s="74"/>
      <c r="R154" s="74"/>
    </row>
    <row r="155" spans="2:18" x14ac:dyDescent="0.35">
      <c r="B155" s="72"/>
      <c r="C155" s="72"/>
      <c r="D155" s="94"/>
      <c r="F155" s="75"/>
      <c r="G155" s="75"/>
      <c r="K155" s="74"/>
      <c r="L155" s="74"/>
      <c r="M155" s="74"/>
      <c r="N155" s="74"/>
      <c r="O155" s="74"/>
      <c r="P155" s="74"/>
      <c r="Q155" s="74"/>
      <c r="R155" s="74"/>
    </row>
    <row r="156" spans="2:18" x14ac:dyDescent="0.35">
      <c r="B156" s="72"/>
      <c r="C156" s="72"/>
      <c r="D156" s="94"/>
      <c r="F156" s="75"/>
      <c r="G156" s="75"/>
      <c r="K156" s="74"/>
      <c r="L156" s="74"/>
      <c r="M156" s="74"/>
      <c r="N156" s="74"/>
      <c r="O156" s="74"/>
      <c r="P156" s="74"/>
      <c r="Q156" s="74"/>
      <c r="R156" s="74"/>
    </row>
    <row r="157" spans="2:18" x14ac:dyDescent="0.35">
      <c r="B157" s="72"/>
      <c r="C157" s="72"/>
      <c r="D157" s="94"/>
      <c r="F157" s="75"/>
      <c r="G157" s="75"/>
      <c r="K157" s="74"/>
      <c r="L157" s="74"/>
      <c r="M157" s="74"/>
      <c r="N157" s="74"/>
      <c r="O157" s="74"/>
      <c r="P157" s="74"/>
      <c r="Q157" s="74"/>
      <c r="R157" s="74"/>
    </row>
    <row r="158" spans="2:18" x14ac:dyDescent="0.35">
      <c r="B158" s="72"/>
      <c r="C158" s="72"/>
      <c r="D158" s="94"/>
      <c r="F158" s="75"/>
      <c r="G158" s="75"/>
      <c r="K158" s="74"/>
      <c r="L158" s="74"/>
      <c r="M158" s="74"/>
      <c r="N158" s="74"/>
      <c r="O158" s="74"/>
      <c r="P158" s="74"/>
      <c r="Q158" s="74"/>
      <c r="R158" s="74"/>
    </row>
    <row r="159" spans="2:18" x14ac:dyDescent="0.35">
      <c r="B159" s="72"/>
      <c r="C159" s="72"/>
      <c r="D159" s="94"/>
      <c r="F159" s="75"/>
      <c r="G159" s="75"/>
      <c r="K159" s="74"/>
      <c r="L159" s="74"/>
      <c r="M159" s="74"/>
      <c r="N159" s="74"/>
      <c r="O159" s="74"/>
      <c r="P159" s="74"/>
      <c r="Q159" s="74"/>
      <c r="R159" s="74"/>
    </row>
    <row r="160" spans="2:18" x14ac:dyDescent="0.35">
      <c r="B160" s="72"/>
      <c r="C160" s="72"/>
      <c r="D160" s="94"/>
      <c r="F160" s="75"/>
      <c r="G160" s="75"/>
      <c r="K160" s="74"/>
      <c r="L160" s="74"/>
      <c r="M160" s="74"/>
      <c r="N160" s="74"/>
      <c r="O160" s="74"/>
      <c r="P160" s="74"/>
      <c r="Q160" s="74"/>
      <c r="R160" s="74"/>
    </row>
    <row r="161" spans="2:18" x14ac:dyDescent="0.35">
      <c r="B161" s="72"/>
      <c r="C161" s="72"/>
      <c r="D161" s="94"/>
      <c r="F161" s="75"/>
      <c r="G161" s="75"/>
      <c r="K161" s="74"/>
      <c r="L161" s="74"/>
      <c r="M161" s="74"/>
      <c r="N161" s="74"/>
      <c r="O161" s="74"/>
      <c r="P161" s="74"/>
      <c r="Q161" s="74"/>
      <c r="R161" s="74"/>
    </row>
    <row r="162" spans="2:18" x14ac:dyDescent="0.35">
      <c r="B162" s="72"/>
      <c r="C162" s="72"/>
      <c r="D162" s="94"/>
      <c r="F162" s="75"/>
      <c r="G162" s="75"/>
      <c r="K162" s="74"/>
      <c r="L162" s="74"/>
      <c r="M162" s="74"/>
      <c r="N162" s="74"/>
      <c r="O162" s="74"/>
      <c r="P162" s="74"/>
      <c r="Q162" s="74"/>
      <c r="R162" s="74"/>
    </row>
    <row r="163" spans="2:18" x14ac:dyDescent="0.35">
      <c r="B163" s="72"/>
      <c r="C163" s="72"/>
      <c r="D163" s="94"/>
      <c r="F163" s="75"/>
      <c r="G163" s="75"/>
      <c r="K163" s="74"/>
      <c r="L163" s="74"/>
      <c r="M163" s="74"/>
      <c r="N163" s="74"/>
      <c r="O163" s="74"/>
      <c r="P163" s="74"/>
      <c r="Q163" s="74"/>
      <c r="R163" s="74"/>
    </row>
    <row r="164" spans="2:18" x14ac:dyDescent="0.35">
      <c r="B164" s="72"/>
      <c r="C164" s="72"/>
      <c r="D164" s="94"/>
      <c r="F164" s="75"/>
      <c r="G164" s="75"/>
      <c r="K164" s="74"/>
      <c r="L164" s="74"/>
      <c r="M164" s="74"/>
      <c r="N164" s="74"/>
      <c r="O164" s="74"/>
      <c r="P164" s="74"/>
      <c r="Q164" s="74"/>
      <c r="R164" s="74"/>
    </row>
    <row r="165" spans="2:18" x14ac:dyDescent="0.35">
      <c r="B165" s="72"/>
      <c r="C165" s="72"/>
      <c r="D165" s="94"/>
      <c r="F165" s="75"/>
      <c r="G165" s="75"/>
      <c r="K165" s="74"/>
      <c r="L165" s="74"/>
      <c r="M165" s="74"/>
      <c r="N165" s="74"/>
      <c r="O165" s="74"/>
      <c r="P165" s="74"/>
      <c r="Q165" s="74"/>
      <c r="R165" s="74"/>
    </row>
    <row r="166" spans="2:18" x14ac:dyDescent="0.35">
      <c r="B166" s="72"/>
      <c r="C166" s="72"/>
      <c r="D166" s="94"/>
      <c r="F166" s="75"/>
      <c r="G166" s="75"/>
      <c r="K166" s="74"/>
      <c r="L166" s="74"/>
      <c r="M166" s="74"/>
      <c r="N166" s="74"/>
      <c r="O166" s="74"/>
      <c r="P166" s="74"/>
      <c r="Q166" s="74"/>
      <c r="R166" s="74"/>
    </row>
    <row r="167" spans="2:18" x14ac:dyDescent="0.35">
      <c r="B167" s="72"/>
      <c r="C167" s="72"/>
      <c r="D167" s="94"/>
      <c r="F167" s="75"/>
      <c r="G167" s="75"/>
      <c r="K167" s="74"/>
      <c r="L167" s="74"/>
      <c r="M167" s="74"/>
      <c r="N167" s="74"/>
      <c r="O167" s="74"/>
      <c r="P167" s="74"/>
      <c r="Q167" s="74"/>
      <c r="R167" s="74"/>
    </row>
    <row r="168" spans="2:18" x14ac:dyDescent="0.35">
      <c r="B168" s="72"/>
      <c r="C168" s="72"/>
      <c r="D168" s="94"/>
      <c r="E168" s="45"/>
      <c r="F168" s="75"/>
      <c r="G168" s="75"/>
      <c r="K168" s="74"/>
      <c r="L168" s="74"/>
      <c r="M168" s="74"/>
      <c r="N168" s="74"/>
      <c r="O168" s="74"/>
      <c r="P168" s="74"/>
      <c r="Q168" s="74"/>
      <c r="R168" s="74"/>
    </row>
    <row r="169" spans="2:18" x14ac:dyDescent="0.35">
      <c r="B169" s="72"/>
      <c r="C169" s="72"/>
      <c r="D169" s="94"/>
      <c r="F169" s="75"/>
      <c r="G169" s="75"/>
      <c r="K169" s="74"/>
      <c r="L169" s="74"/>
      <c r="M169" s="74"/>
      <c r="N169" s="74"/>
      <c r="O169" s="74"/>
      <c r="P169" s="74"/>
      <c r="Q169" s="74"/>
      <c r="R169" s="74"/>
    </row>
    <row r="170" spans="2:18" x14ac:dyDescent="0.35">
      <c r="B170" s="72"/>
      <c r="C170" s="72"/>
      <c r="D170" s="94"/>
      <c r="F170" s="75"/>
      <c r="G170" s="75"/>
      <c r="K170" s="74"/>
      <c r="L170" s="74"/>
      <c r="M170" s="74"/>
      <c r="N170" s="74"/>
      <c r="O170" s="74"/>
      <c r="P170" s="74"/>
      <c r="Q170" s="74"/>
      <c r="R170" s="74"/>
    </row>
    <row r="171" spans="2:18" x14ac:dyDescent="0.35">
      <c r="B171" s="72"/>
      <c r="C171" s="72"/>
      <c r="D171" s="94"/>
      <c r="F171" s="75"/>
      <c r="G171" s="75"/>
      <c r="K171" s="74"/>
      <c r="L171" s="74"/>
      <c r="M171" s="74"/>
      <c r="N171" s="74"/>
      <c r="O171" s="74"/>
      <c r="P171" s="74"/>
      <c r="Q171" s="74"/>
      <c r="R171" s="74"/>
    </row>
    <row r="172" spans="2:18" x14ac:dyDescent="0.35">
      <c r="B172" s="72"/>
      <c r="C172" s="72"/>
      <c r="D172" s="94"/>
      <c r="F172" s="75"/>
      <c r="G172" s="75"/>
      <c r="K172" s="74"/>
      <c r="L172" s="74"/>
      <c r="M172" s="74"/>
      <c r="N172" s="74"/>
      <c r="O172" s="74"/>
      <c r="P172" s="74"/>
      <c r="Q172" s="74"/>
      <c r="R172" s="74"/>
    </row>
    <row r="173" spans="2:18" x14ac:dyDescent="0.35">
      <c r="B173" s="72"/>
      <c r="C173" s="72"/>
      <c r="D173" s="94"/>
      <c r="F173" s="75"/>
      <c r="G173" s="75"/>
      <c r="K173" s="74"/>
      <c r="L173" s="74"/>
      <c r="M173" s="74"/>
      <c r="N173" s="74"/>
      <c r="O173" s="74"/>
      <c r="P173" s="74"/>
      <c r="Q173" s="74"/>
      <c r="R173" s="74"/>
    </row>
    <row r="174" spans="2:18" x14ac:dyDescent="0.35">
      <c r="B174" s="72"/>
      <c r="C174" s="72"/>
      <c r="D174" s="94"/>
      <c r="F174" s="75"/>
      <c r="G174" s="75"/>
      <c r="K174" s="74"/>
      <c r="L174" s="93"/>
      <c r="M174" s="93"/>
      <c r="N174" s="93"/>
      <c r="O174" s="74"/>
      <c r="P174" s="74"/>
      <c r="Q174" s="74"/>
      <c r="R174" s="74"/>
    </row>
    <row r="175" spans="2:18" x14ac:dyDescent="0.35">
      <c r="B175" s="72"/>
      <c r="C175" s="72"/>
      <c r="D175" s="94"/>
      <c r="F175" s="75"/>
      <c r="G175" s="75"/>
      <c r="K175" s="74"/>
      <c r="L175" s="93"/>
      <c r="M175" s="93"/>
      <c r="N175" s="93"/>
      <c r="O175" s="74"/>
      <c r="P175" s="74"/>
      <c r="Q175" s="74"/>
      <c r="R175" s="74"/>
    </row>
    <row r="176" spans="2:18" x14ac:dyDescent="0.35">
      <c r="B176" s="72"/>
      <c r="C176" s="72"/>
      <c r="D176" s="94"/>
      <c r="F176" s="75"/>
      <c r="G176" s="75"/>
      <c r="L176" s="160"/>
      <c r="M176" s="124"/>
      <c r="N176" s="98"/>
    </row>
    <row r="177" spans="2:14" x14ac:dyDescent="0.35">
      <c r="B177" s="72"/>
      <c r="C177" s="72"/>
      <c r="D177" s="94"/>
      <c r="F177" s="75"/>
      <c r="G177" s="75"/>
      <c r="L177" s="160"/>
      <c r="M177" s="124"/>
      <c r="N177" s="98"/>
    </row>
    <row r="178" spans="2:14" x14ac:dyDescent="0.35">
      <c r="B178" s="72"/>
      <c r="D178" s="94"/>
      <c r="F178" s="75"/>
      <c r="G178" s="75"/>
    </row>
    <row r="179" spans="2:14" x14ac:dyDescent="0.35">
      <c r="B179" s="72"/>
      <c r="D179" s="94"/>
      <c r="F179" s="75"/>
      <c r="G179" s="75"/>
    </row>
    <row r="180" spans="2:14" x14ac:dyDescent="0.35">
      <c r="B180" s="72"/>
      <c r="D180" s="94"/>
      <c r="F180" s="75"/>
      <c r="G180" s="75"/>
    </row>
    <row r="181" spans="2:14" x14ac:dyDescent="0.35">
      <c r="B181" s="72"/>
      <c r="D181" s="94"/>
      <c r="F181" s="75"/>
      <c r="G181" s="75"/>
    </row>
    <row r="182" spans="2:14" x14ac:dyDescent="0.35">
      <c r="B182" s="72"/>
      <c r="C182" s="72"/>
      <c r="D182" s="151"/>
      <c r="E182" s="100"/>
      <c r="F182" s="98"/>
      <c r="G182" s="153"/>
      <c r="H182" s="98"/>
      <c r="I182" s="98"/>
      <c r="J182" s="98"/>
      <c r="K182" s="98"/>
    </row>
    <row r="183" spans="2:14" x14ac:dyDescent="0.35">
      <c r="B183" s="72"/>
      <c r="C183" s="72"/>
      <c r="D183" s="151"/>
      <c r="E183" s="153"/>
      <c r="F183" s="153"/>
      <c r="G183" s="155"/>
      <c r="H183" s="101"/>
      <c r="I183" s="98"/>
      <c r="J183" s="98"/>
      <c r="K183" s="98"/>
    </row>
    <row r="184" spans="2:14" x14ac:dyDescent="0.35">
      <c r="C184" s="72"/>
      <c r="D184" s="151"/>
      <c r="E184" s="153"/>
      <c r="F184" s="153"/>
      <c r="G184" s="153"/>
      <c r="H184" s="98"/>
      <c r="I184" s="98"/>
      <c r="J184" s="98"/>
      <c r="K184" s="98"/>
    </row>
    <row r="185" spans="2:14" x14ac:dyDescent="0.35">
      <c r="C185" s="72"/>
      <c r="D185" s="151"/>
      <c r="E185" s="153"/>
      <c r="F185" s="153"/>
      <c r="G185" s="153"/>
      <c r="H185" s="98"/>
      <c r="I185" s="98"/>
      <c r="J185" s="98"/>
      <c r="K185" s="98"/>
    </row>
    <row r="186" spans="2:14" x14ac:dyDescent="0.35">
      <c r="D186" s="94"/>
      <c r="F186" s="75"/>
      <c r="G186" s="75"/>
    </row>
    <row r="187" spans="2:14" x14ac:dyDescent="0.35">
      <c r="D187" s="94"/>
      <c r="F187" s="75"/>
      <c r="G187" s="75"/>
    </row>
    <row r="188" spans="2:14" x14ac:dyDescent="0.35">
      <c r="B188" s="72"/>
      <c r="D188" s="94"/>
      <c r="F188" s="75"/>
      <c r="G188" s="75"/>
    </row>
    <row r="189" spans="2:14" x14ac:dyDescent="0.35">
      <c r="B189" s="72"/>
      <c r="D189" s="94"/>
      <c r="F189" s="75"/>
      <c r="G189" s="75"/>
    </row>
    <row r="190" spans="2:14" x14ac:dyDescent="0.35">
      <c r="B190" s="72"/>
      <c r="D190" s="94"/>
      <c r="F190" s="75"/>
      <c r="G190" s="75"/>
    </row>
    <row r="191" spans="2:14" x14ac:dyDescent="0.35">
      <c r="B191" s="72"/>
      <c r="D191" s="94"/>
      <c r="F191" s="75"/>
      <c r="G191" s="75"/>
    </row>
    <row r="213" spans="22:22" x14ac:dyDescent="0.35">
      <c r="V213" s="98"/>
    </row>
    <row r="214" spans="22:22" x14ac:dyDescent="0.35">
      <c r="V214" s="98"/>
    </row>
    <row r="215" spans="22:22" x14ac:dyDescent="0.35">
      <c r="V215" s="98"/>
    </row>
    <row r="216" spans="22:22" x14ac:dyDescent="0.35">
      <c r="V216" s="98"/>
    </row>
    <row r="217" spans="22:22" x14ac:dyDescent="0.35">
      <c r="V217" s="98"/>
    </row>
    <row r="218" spans="22:22" x14ac:dyDescent="0.35">
      <c r="V218" s="98"/>
    </row>
    <row r="235" spans="22:22" x14ac:dyDescent="0.35">
      <c r="V235" s="72" t="s">
        <v>0</v>
      </c>
    </row>
    <row r="243" spans="3:22" x14ac:dyDescent="0.35">
      <c r="C243" s="94"/>
      <c r="V243" s="72" t="s">
        <v>0</v>
      </c>
    </row>
  </sheetData>
  <sheetProtection sheet="1" objects="1" scenarios="1" selectLockedCells="1"/>
  <phoneticPr fontId="3" type="noConversion"/>
  <pageMargins left="0.75" right="0.75" top="1" bottom="1" header="0.5" footer="0.5"/>
  <pageSetup orientation="portrait" horizontalDpi="4294967295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O159"/>
  <sheetViews>
    <sheetView zoomScale="90" zoomScaleNormal="90" workbookViewId="0">
      <selection activeCell="P1" sqref="P1"/>
    </sheetView>
  </sheetViews>
  <sheetFormatPr defaultRowHeight="15.5" x14ac:dyDescent="0.35"/>
  <cols>
    <col min="1" max="1" width="6.90625" style="72" customWidth="1"/>
    <col min="2" max="2" width="25" style="72" customWidth="1"/>
    <col min="3" max="3" width="11.453125" style="72" customWidth="1"/>
    <col min="4" max="4" width="12.26953125" style="72" customWidth="1"/>
    <col min="5" max="6" width="11.1796875" style="72" customWidth="1"/>
    <col min="7" max="10" width="8.7265625" style="72"/>
    <col min="11" max="11" width="6.453125" style="72" customWidth="1"/>
    <col min="12" max="12" width="5.81640625" style="72" customWidth="1"/>
    <col min="13" max="13" width="5.54296875" style="72" customWidth="1"/>
    <col min="14" max="14" width="5" style="72" customWidth="1"/>
    <col min="15" max="15" width="3.54296875" style="72" customWidth="1"/>
    <col min="16" max="16384" width="8.7265625" style="72"/>
  </cols>
  <sheetData>
    <row r="1" spans="2:41" x14ac:dyDescent="0.35">
      <c r="B1" s="45" t="s">
        <v>54</v>
      </c>
      <c r="C1" s="75"/>
      <c r="D1" s="75"/>
      <c r="E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2:41" x14ac:dyDescent="0.35">
      <c r="B2" s="75"/>
      <c r="C2" s="75"/>
      <c r="D2" s="75"/>
      <c r="E2" s="75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2:41" x14ac:dyDescent="0.35">
      <c r="C3" s="75"/>
      <c r="D3" s="75"/>
      <c r="E3" s="75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x14ac:dyDescent="0.35">
      <c r="B4" s="94"/>
      <c r="C4" s="75"/>
      <c r="D4" s="75"/>
      <c r="E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2:41" x14ac:dyDescent="0.35">
      <c r="B5" s="94"/>
      <c r="C5" s="75"/>
      <c r="D5" s="75"/>
      <c r="E5" s="75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</row>
    <row r="6" spans="2:41" x14ac:dyDescent="0.35">
      <c r="B6" s="94"/>
      <c r="C6" s="75"/>
      <c r="D6" s="75"/>
      <c r="E6" s="75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</row>
    <row r="7" spans="2:41" x14ac:dyDescent="0.35">
      <c r="B7" s="94"/>
      <c r="C7" s="75"/>
      <c r="D7" s="75"/>
      <c r="E7" s="75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</row>
    <row r="8" spans="2:41" x14ac:dyDescent="0.35">
      <c r="B8" s="94"/>
      <c r="C8" s="75"/>
      <c r="D8" s="75"/>
      <c r="E8" s="75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2:41" x14ac:dyDescent="0.35">
      <c r="B9" s="94"/>
      <c r="C9" s="75"/>
      <c r="D9" s="75"/>
      <c r="E9" s="75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</row>
    <row r="10" spans="2:41" x14ac:dyDescent="0.35">
      <c r="B10" s="94"/>
      <c r="C10" s="75"/>
      <c r="D10" s="75"/>
      <c r="E10" s="75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2:41" x14ac:dyDescent="0.35">
      <c r="B11" s="94"/>
      <c r="C11" s="75"/>
      <c r="D11" s="75"/>
      <c r="E11" s="75"/>
      <c r="G11" s="94"/>
      <c r="H11" s="7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</row>
    <row r="12" spans="2:41" x14ac:dyDescent="0.35">
      <c r="B12" s="94"/>
      <c r="C12" s="75"/>
      <c r="D12" s="75"/>
      <c r="E12" s="75"/>
      <c r="G12" s="169"/>
      <c r="H12" s="7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spans="2:41" x14ac:dyDescent="0.35">
      <c r="B13" s="94"/>
      <c r="C13" s="75"/>
      <c r="D13" s="75"/>
      <c r="E13" s="75"/>
      <c r="G13" s="169"/>
      <c r="H13" s="7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2:41" x14ac:dyDescent="0.35">
      <c r="B14" s="94"/>
      <c r="C14" s="75"/>
      <c r="D14" s="75"/>
      <c r="E14" s="75"/>
      <c r="G14" s="94"/>
      <c r="H14" s="7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</row>
    <row r="15" spans="2:41" x14ac:dyDescent="0.35">
      <c r="B15" s="94"/>
      <c r="C15" s="75"/>
      <c r="D15" s="75"/>
      <c r="E15" s="75"/>
      <c r="G15" s="9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</row>
    <row r="16" spans="2:41" x14ac:dyDescent="0.35">
      <c r="B16" s="94"/>
      <c r="C16" s="75"/>
      <c r="D16" s="75"/>
      <c r="E16" s="7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2:41" x14ac:dyDescent="0.35">
      <c r="B17" s="94"/>
      <c r="C17" s="75"/>
      <c r="D17" s="75"/>
      <c r="E17" s="75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</row>
    <row r="18" spans="2:41" x14ac:dyDescent="0.35">
      <c r="B18" s="94"/>
      <c r="C18" s="75"/>
      <c r="D18" s="75"/>
      <c r="E18" s="7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</row>
    <row r="19" spans="2:41" x14ac:dyDescent="0.35">
      <c r="B19" s="94"/>
      <c r="C19" s="75"/>
      <c r="D19" s="75"/>
      <c r="E19" s="7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</row>
    <row r="20" spans="2:41" x14ac:dyDescent="0.35">
      <c r="B20" s="94"/>
      <c r="C20" s="75"/>
      <c r="D20" s="75"/>
      <c r="E20" s="7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</row>
    <row r="21" spans="2:41" x14ac:dyDescent="0.35">
      <c r="B21" s="94"/>
      <c r="C21" s="75"/>
      <c r="D21" s="75"/>
      <c r="E21" s="7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</row>
    <row r="22" spans="2:41" x14ac:dyDescent="0.35">
      <c r="B22" s="94"/>
      <c r="C22" s="75"/>
      <c r="D22" s="75"/>
      <c r="E22" s="75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</row>
    <row r="23" spans="2:41" x14ac:dyDescent="0.35">
      <c r="B23" s="94"/>
      <c r="C23" s="75"/>
      <c r="D23" s="75"/>
      <c r="E23" s="75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</row>
    <row r="24" spans="2:41" x14ac:dyDescent="0.35">
      <c r="B24" s="94"/>
      <c r="C24" s="75"/>
      <c r="D24" s="75"/>
      <c r="E24" s="75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</row>
    <row r="25" spans="2:41" x14ac:dyDescent="0.35">
      <c r="B25" s="94"/>
      <c r="C25" s="75"/>
      <c r="D25" s="75"/>
      <c r="E25" s="75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</row>
    <row r="26" spans="2:41" x14ac:dyDescent="0.35">
      <c r="B26" s="94"/>
      <c r="C26" s="75"/>
      <c r="D26" s="75"/>
      <c r="E26" s="75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</row>
    <row r="27" spans="2:41" x14ac:dyDescent="0.35">
      <c r="B27" s="94"/>
      <c r="C27" s="75"/>
      <c r="D27" s="75"/>
      <c r="E27" s="75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</row>
    <row r="28" spans="2:41" x14ac:dyDescent="0.35">
      <c r="B28" s="94"/>
      <c r="C28" s="75"/>
      <c r="D28" s="75"/>
      <c r="E28" s="75"/>
      <c r="I28" s="74"/>
      <c r="J28" s="170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</row>
    <row r="29" spans="2:41" x14ac:dyDescent="0.35">
      <c r="B29" s="94"/>
      <c r="C29" s="75"/>
      <c r="D29" s="75"/>
      <c r="E29" s="75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</row>
    <row r="30" spans="2:41" x14ac:dyDescent="0.35">
      <c r="B30" s="94"/>
      <c r="C30" s="75"/>
      <c r="D30" s="75"/>
      <c r="E30" s="75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</row>
    <row r="31" spans="2:41" x14ac:dyDescent="0.35">
      <c r="B31" s="94"/>
      <c r="C31" s="75"/>
      <c r="D31" s="75"/>
      <c r="E31" s="75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</row>
    <row r="32" spans="2:41" x14ac:dyDescent="0.35">
      <c r="B32" s="94"/>
      <c r="C32" s="75"/>
      <c r="D32" s="75"/>
      <c r="E32" s="75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2:41" x14ac:dyDescent="0.35">
      <c r="B33" s="94"/>
      <c r="C33" s="75"/>
      <c r="D33" s="75"/>
      <c r="E33" s="75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2:41" x14ac:dyDescent="0.35">
      <c r="B34" s="94"/>
      <c r="C34" s="75"/>
      <c r="D34" s="75"/>
      <c r="E34" s="75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2:41" x14ac:dyDescent="0.35">
      <c r="B35" s="94"/>
      <c r="C35" s="75"/>
      <c r="D35" s="75"/>
      <c r="E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</row>
    <row r="36" spans="2:41" x14ac:dyDescent="0.35">
      <c r="B36" s="94"/>
      <c r="C36" s="75"/>
      <c r="D36" s="75"/>
      <c r="E36" s="75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2:41" x14ac:dyDescent="0.35">
      <c r="B37" s="94"/>
      <c r="C37" s="75"/>
      <c r="D37" s="75"/>
      <c r="E37" s="7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</row>
    <row r="38" spans="2:41" x14ac:dyDescent="0.35">
      <c r="B38" s="94"/>
      <c r="C38" s="75"/>
      <c r="D38" s="75"/>
      <c r="E38" s="75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</row>
    <row r="39" spans="2:41" x14ac:dyDescent="0.35">
      <c r="B39" s="94"/>
      <c r="C39" s="75"/>
      <c r="D39" s="75"/>
      <c r="E39" s="75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</row>
    <row r="40" spans="2:41" x14ac:dyDescent="0.35">
      <c r="B40" s="94"/>
      <c r="C40" s="75"/>
      <c r="D40" s="75"/>
      <c r="E40" s="75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</row>
    <row r="41" spans="2:41" x14ac:dyDescent="0.35">
      <c r="B41" s="94"/>
      <c r="C41" s="75"/>
      <c r="D41" s="75"/>
      <c r="E41" s="75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</row>
    <row r="42" spans="2:41" x14ac:dyDescent="0.35">
      <c r="B42" s="94"/>
      <c r="C42" s="75"/>
      <c r="D42" s="75"/>
      <c r="E42" s="75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</row>
    <row r="43" spans="2:41" x14ac:dyDescent="0.35">
      <c r="B43" s="94"/>
      <c r="C43" s="75"/>
      <c r="D43" s="75"/>
      <c r="E43" s="75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</row>
    <row r="44" spans="2:41" x14ac:dyDescent="0.35">
      <c r="B44" s="94"/>
      <c r="C44" s="75"/>
      <c r="D44" s="75"/>
      <c r="E44" s="75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</row>
    <row r="45" spans="2:41" x14ac:dyDescent="0.35">
      <c r="B45" s="94"/>
      <c r="C45" s="75"/>
      <c r="D45" s="75"/>
      <c r="E45" s="75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</row>
    <row r="46" spans="2:41" x14ac:dyDescent="0.35">
      <c r="B46" s="94"/>
      <c r="C46" s="75"/>
      <c r="D46" s="75"/>
      <c r="E46" s="75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</row>
    <row r="47" spans="2:41" x14ac:dyDescent="0.35">
      <c r="B47" s="94"/>
      <c r="C47" s="75"/>
      <c r="D47" s="75"/>
      <c r="E47" s="75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</row>
    <row r="48" spans="2:41" x14ac:dyDescent="0.35">
      <c r="B48" s="94"/>
      <c r="C48" s="75"/>
      <c r="D48" s="75"/>
      <c r="E48" s="75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</row>
    <row r="49" spans="2:41" x14ac:dyDescent="0.35">
      <c r="B49" s="94"/>
      <c r="C49" s="75"/>
      <c r="D49" s="75"/>
      <c r="E49" s="75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</row>
    <row r="50" spans="2:41" x14ac:dyDescent="0.35">
      <c r="B50" s="94"/>
      <c r="C50" s="75"/>
      <c r="D50" s="75"/>
      <c r="E50" s="75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</row>
    <row r="51" spans="2:41" x14ac:dyDescent="0.35">
      <c r="B51" s="94"/>
      <c r="C51" s="75"/>
      <c r="D51" s="75"/>
      <c r="E51" s="75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</row>
    <row r="52" spans="2:41" x14ac:dyDescent="0.35"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</row>
    <row r="53" spans="2:41" x14ac:dyDescent="0.35"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</row>
    <row r="54" spans="2:41" ht="18" x14ac:dyDescent="0.4">
      <c r="B54" s="89" t="s">
        <v>55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</row>
    <row r="55" spans="2:41" ht="16" thickBot="1" x14ac:dyDescent="0.4">
      <c r="C55" s="75"/>
      <c r="D55" s="75"/>
      <c r="E55" s="75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</row>
    <row r="56" spans="2:41" ht="16" thickBot="1" x14ac:dyDescent="0.4">
      <c r="B56" s="110" t="s">
        <v>20</v>
      </c>
      <c r="C56" s="111" t="s">
        <v>23</v>
      </c>
      <c r="D56" s="111" t="s">
        <v>24</v>
      </c>
      <c r="E56" s="112" t="s">
        <v>21</v>
      </c>
      <c r="F56" s="113" t="s">
        <v>152</v>
      </c>
      <c r="G56" s="114"/>
      <c r="H56" s="161"/>
      <c r="I56" s="115"/>
      <c r="J56" s="93"/>
      <c r="K56" s="93"/>
      <c r="L56" s="93"/>
      <c r="M56" s="93"/>
      <c r="N56" s="93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</row>
    <row r="57" spans="2:41" ht="16" thickBot="1" x14ac:dyDescent="0.4">
      <c r="B57" s="116" t="s">
        <v>19</v>
      </c>
      <c r="C57" s="117" t="s">
        <v>6</v>
      </c>
      <c r="D57" s="171" t="s">
        <v>2</v>
      </c>
      <c r="E57" s="172" t="s">
        <v>22</v>
      </c>
      <c r="F57" s="173" t="s">
        <v>4</v>
      </c>
      <c r="G57" s="111" t="s">
        <v>25</v>
      </c>
      <c r="H57" s="111" t="s">
        <v>26</v>
      </c>
      <c r="I57" s="115"/>
      <c r="J57" s="93"/>
      <c r="K57" s="93"/>
      <c r="L57" s="93"/>
      <c r="M57" s="93"/>
      <c r="N57" s="93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</row>
    <row r="58" spans="2:41" x14ac:dyDescent="0.35">
      <c r="B58" s="120" t="s">
        <v>29</v>
      </c>
      <c r="C58" s="174">
        <v>125</v>
      </c>
      <c r="D58" s="175">
        <v>8</v>
      </c>
      <c r="E58" s="176">
        <v>20.5</v>
      </c>
      <c r="F58" s="177">
        <v>10</v>
      </c>
      <c r="G58" s="178">
        <v>5</v>
      </c>
      <c r="H58" s="178">
        <v>7.75</v>
      </c>
      <c r="I58" s="179"/>
      <c r="J58" s="93"/>
      <c r="K58" s="137"/>
      <c r="L58" s="131"/>
      <c r="M58" s="156"/>
      <c r="N58" s="91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</row>
    <row r="59" spans="2:41" x14ac:dyDescent="0.35">
      <c r="B59" s="120" t="s">
        <v>30</v>
      </c>
      <c r="C59" s="78">
        <v>125</v>
      </c>
      <c r="D59" s="180">
        <v>12</v>
      </c>
      <c r="E59" s="122">
        <v>25</v>
      </c>
      <c r="F59" s="160">
        <v>10</v>
      </c>
      <c r="G59" s="121">
        <v>7</v>
      </c>
      <c r="H59" s="121">
        <v>11.63</v>
      </c>
      <c r="I59" s="179"/>
      <c r="J59" s="93"/>
      <c r="K59" s="137"/>
      <c r="L59" s="131"/>
      <c r="M59" s="156"/>
      <c r="N59" s="91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</row>
    <row r="60" spans="2:41" x14ac:dyDescent="0.35">
      <c r="B60" s="120" t="s">
        <v>31</v>
      </c>
      <c r="C60" s="78">
        <v>125</v>
      </c>
      <c r="D60" s="180">
        <v>12</v>
      </c>
      <c r="E60" s="122">
        <v>25</v>
      </c>
      <c r="F60" s="160">
        <v>12</v>
      </c>
      <c r="G60" s="121">
        <v>8</v>
      </c>
      <c r="H60" s="121">
        <v>11.63</v>
      </c>
      <c r="I60" s="179"/>
      <c r="J60" s="93"/>
      <c r="K60" s="137"/>
      <c r="L60" s="131"/>
      <c r="M60" s="156"/>
      <c r="N60" s="91"/>
      <c r="O60" s="74" t="s">
        <v>0</v>
      </c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</row>
    <row r="61" spans="2:41" x14ac:dyDescent="0.35">
      <c r="B61" s="120" t="s">
        <v>32</v>
      </c>
      <c r="C61" s="78">
        <v>125</v>
      </c>
      <c r="D61" s="180">
        <v>12</v>
      </c>
      <c r="E61" s="122">
        <v>25</v>
      </c>
      <c r="F61" s="160">
        <v>14</v>
      </c>
      <c r="G61" s="121">
        <v>8</v>
      </c>
      <c r="H61" s="121">
        <v>11.63</v>
      </c>
      <c r="I61" s="179"/>
      <c r="J61" s="93"/>
      <c r="K61" s="137"/>
      <c r="L61" s="131"/>
      <c r="M61" s="156"/>
      <c r="N61" s="91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</row>
    <row r="62" spans="2:41" x14ac:dyDescent="0.35">
      <c r="B62" s="120" t="s">
        <v>32</v>
      </c>
      <c r="C62" s="78">
        <v>125</v>
      </c>
      <c r="D62" s="180">
        <v>12</v>
      </c>
      <c r="E62" s="122">
        <v>25</v>
      </c>
      <c r="F62" s="160">
        <v>16</v>
      </c>
      <c r="G62" s="121">
        <v>8</v>
      </c>
      <c r="H62" s="121">
        <v>11.63</v>
      </c>
      <c r="I62" s="179"/>
      <c r="J62" s="93"/>
      <c r="K62" s="137"/>
      <c r="L62" s="135"/>
      <c r="M62" s="156"/>
      <c r="N62" s="91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</row>
    <row r="63" spans="2:41" ht="16" thickBot="1" x14ac:dyDescent="0.4">
      <c r="B63" s="125" t="s">
        <v>33</v>
      </c>
      <c r="C63" s="83">
        <v>125</v>
      </c>
      <c r="D63" s="181">
        <v>12</v>
      </c>
      <c r="E63" s="127">
        <v>25</v>
      </c>
      <c r="F63" s="182">
        <v>18</v>
      </c>
      <c r="G63" s="126">
        <v>8</v>
      </c>
      <c r="H63" s="126">
        <v>11.63</v>
      </c>
      <c r="I63" s="179"/>
      <c r="J63" s="93"/>
      <c r="K63" s="137"/>
      <c r="L63" s="135"/>
      <c r="M63" s="157"/>
      <c r="N63" s="91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</row>
    <row r="64" spans="2:41" x14ac:dyDescent="0.35">
      <c r="B64" s="94"/>
      <c r="C64" s="75"/>
      <c r="D64" s="75"/>
      <c r="E64" s="75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4:41" ht="18" x14ac:dyDescent="0.4">
      <c r="D65" s="89" t="s">
        <v>142</v>
      </c>
      <c r="E65" s="75"/>
      <c r="F65" s="75"/>
      <c r="G65" s="75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</row>
    <row r="66" spans="4:41" ht="16" thickBot="1" x14ac:dyDescent="0.4">
      <c r="D66" s="94"/>
      <c r="E66" s="94"/>
      <c r="F66" s="130" t="s">
        <v>1</v>
      </c>
      <c r="G66" s="75"/>
      <c r="H66" s="73"/>
      <c r="I66" s="73"/>
      <c r="J66" s="73"/>
      <c r="K66" s="129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</row>
    <row r="67" spans="4:41" ht="16" thickBot="1" x14ac:dyDescent="0.4">
      <c r="D67" s="94"/>
      <c r="E67" s="94" t="s">
        <v>34</v>
      </c>
      <c r="F67" s="158" t="s">
        <v>144</v>
      </c>
      <c r="G67" s="133"/>
      <c r="H67" s="100"/>
      <c r="I67" s="73"/>
      <c r="J67" s="73"/>
      <c r="K67" s="10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</row>
    <row r="68" spans="4:41" x14ac:dyDescent="0.35">
      <c r="D68" s="94"/>
      <c r="E68" s="94" t="s">
        <v>10</v>
      </c>
      <c r="F68" s="134">
        <v>75</v>
      </c>
      <c r="G68" s="75" t="s">
        <v>11</v>
      </c>
      <c r="H68" s="73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</row>
    <row r="69" spans="4:41" x14ac:dyDescent="0.35">
      <c r="D69" s="94"/>
      <c r="E69" s="94" t="s">
        <v>35</v>
      </c>
      <c r="F69" s="134" t="s">
        <v>157</v>
      </c>
      <c r="G69" s="75" t="s">
        <v>8</v>
      </c>
      <c r="H69" s="73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</row>
    <row r="70" spans="4:41" x14ac:dyDescent="0.35">
      <c r="D70" s="94"/>
      <c r="E70" s="94" t="s">
        <v>5</v>
      </c>
      <c r="F70" s="134">
        <v>125</v>
      </c>
      <c r="G70" s="75" t="s">
        <v>6</v>
      </c>
      <c r="H70" s="73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</row>
    <row r="71" spans="4:41" x14ac:dyDescent="0.35">
      <c r="D71" s="94"/>
      <c r="E71" s="94" t="s">
        <v>7</v>
      </c>
      <c r="F71" s="136">
        <v>12</v>
      </c>
      <c r="G71" s="75" t="s">
        <v>8</v>
      </c>
      <c r="H71" s="73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</row>
    <row r="72" spans="4:41" x14ac:dyDescent="0.35">
      <c r="D72" s="94"/>
      <c r="E72" s="94" t="s">
        <v>59</v>
      </c>
      <c r="F72" s="136">
        <v>10</v>
      </c>
      <c r="G72" s="75" t="s">
        <v>41</v>
      </c>
      <c r="H72" s="73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</row>
    <row r="73" spans="4:41" x14ac:dyDescent="0.35">
      <c r="D73" s="94"/>
      <c r="E73" s="94" t="s">
        <v>60</v>
      </c>
      <c r="F73" s="136">
        <v>7</v>
      </c>
      <c r="G73" s="75" t="s">
        <v>41</v>
      </c>
      <c r="H73" s="73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</row>
    <row r="74" spans="4:41" x14ac:dyDescent="0.35">
      <c r="D74" s="94"/>
      <c r="E74" s="94" t="s">
        <v>61</v>
      </c>
      <c r="F74" s="136">
        <v>11.63</v>
      </c>
      <c r="G74" s="75" t="s">
        <v>41</v>
      </c>
      <c r="H74" s="73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</row>
    <row r="75" spans="4:41" x14ac:dyDescent="0.35">
      <c r="D75" s="94"/>
      <c r="E75" s="94" t="s">
        <v>15</v>
      </c>
      <c r="F75" s="140">
        <v>0.75</v>
      </c>
      <c r="G75" s="45" t="s">
        <v>36</v>
      </c>
      <c r="H75" s="73" t="s">
        <v>0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</row>
    <row r="76" spans="4:41" ht="16" thickBot="1" x14ac:dyDescent="0.4">
      <c r="D76" s="94"/>
      <c r="E76" s="94" t="s">
        <v>39</v>
      </c>
      <c r="F76" s="141">
        <v>100</v>
      </c>
      <c r="G76" s="75" t="s">
        <v>40</v>
      </c>
      <c r="H76" s="73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</row>
    <row r="77" spans="4:41" x14ac:dyDescent="0.35">
      <c r="D77" s="94"/>
      <c r="E77" s="94"/>
      <c r="F77" s="130" t="s">
        <v>9</v>
      </c>
      <c r="G77" s="75"/>
      <c r="H77" s="73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</row>
    <row r="78" spans="4:41" x14ac:dyDescent="0.35">
      <c r="D78" s="94"/>
      <c r="E78" s="142" t="s">
        <v>62</v>
      </c>
      <c r="F78" s="45" t="s">
        <v>147</v>
      </c>
      <c r="G78" s="75"/>
      <c r="H78" s="73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</row>
    <row r="79" spans="4:41" x14ac:dyDescent="0.35">
      <c r="D79" s="94"/>
      <c r="E79" s="94" t="s">
        <v>52</v>
      </c>
      <c r="F79" s="183">
        <f>(F72*F73*F74)/4240</f>
        <v>0.19200471698113208</v>
      </c>
      <c r="G79" s="75" t="s">
        <v>3</v>
      </c>
      <c r="H79" s="72" t="s">
        <v>0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</row>
    <row r="80" spans="4:41" x14ac:dyDescent="0.35">
      <c r="D80" s="94"/>
      <c r="E80" s="142" t="s">
        <v>63</v>
      </c>
      <c r="F80" s="45" t="s">
        <v>16</v>
      </c>
      <c r="G80" s="45" t="s">
        <v>140</v>
      </c>
      <c r="H80" s="73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</row>
    <row r="81" spans="2:41" x14ac:dyDescent="0.35">
      <c r="D81" s="94"/>
      <c r="E81" s="142" t="s">
        <v>52</v>
      </c>
      <c r="F81" s="144">
        <f>F79 *F75* 12 /F71</f>
        <v>0.14400353773584906</v>
      </c>
      <c r="G81" s="45" t="s">
        <v>12</v>
      </c>
      <c r="H81" s="73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</row>
    <row r="82" spans="2:41" ht="17.5" x14ac:dyDescent="0.35">
      <c r="D82" s="94"/>
      <c r="E82" s="159" t="s">
        <v>167</v>
      </c>
      <c r="F82" s="45" t="s">
        <v>13</v>
      </c>
      <c r="G82" s="75"/>
      <c r="H82" s="73"/>
      <c r="I82" s="94" t="s">
        <v>0</v>
      </c>
      <c r="J82" s="75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</row>
    <row r="83" spans="2:41" x14ac:dyDescent="0.35">
      <c r="D83" s="94"/>
      <c r="E83" s="142" t="s">
        <v>52</v>
      </c>
      <c r="F83" s="146">
        <f>60*F81*F70</f>
        <v>1080.0265330188679</v>
      </c>
      <c r="G83" s="45" t="s">
        <v>14</v>
      </c>
      <c r="H83" s="73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</row>
    <row r="84" spans="2:41" ht="17.5" x14ac:dyDescent="0.35">
      <c r="D84" s="94"/>
      <c r="E84" s="159" t="s">
        <v>168</v>
      </c>
      <c r="F84" s="45" t="s">
        <v>17</v>
      </c>
      <c r="G84" s="45"/>
      <c r="H84" s="73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</row>
    <row r="85" spans="2:41" x14ac:dyDescent="0.35">
      <c r="D85" s="94"/>
      <c r="E85" s="142" t="s">
        <v>52</v>
      </c>
      <c r="F85" s="147">
        <f>F83*F68/2000</f>
        <v>40.500994988207545</v>
      </c>
      <c r="G85" s="45" t="s">
        <v>18</v>
      </c>
      <c r="H85" s="73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</row>
    <row r="86" spans="2:41" x14ac:dyDescent="0.35">
      <c r="D86" s="94"/>
      <c r="E86" s="142" t="s">
        <v>151</v>
      </c>
      <c r="F86" s="148" t="s">
        <v>149</v>
      </c>
      <c r="G86" s="75"/>
      <c r="H86" s="7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</row>
    <row r="87" spans="2:41" x14ac:dyDescent="0.35">
      <c r="D87" s="94"/>
      <c r="E87" s="94" t="s">
        <v>52</v>
      </c>
      <c r="F87" s="149">
        <f>-0.1696*F72^2 + 4.4464*F72 - 6.0714</f>
        <v>21.432599999999997</v>
      </c>
      <c r="G87" s="45" t="s">
        <v>8</v>
      </c>
      <c r="H87" s="73"/>
      <c r="I87" s="72" t="s">
        <v>0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</row>
    <row r="88" spans="2:41" x14ac:dyDescent="0.35">
      <c r="D88" s="94"/>
      <c r="E88" s="142" t="s">
        <v>27</v>
      </c>
      <c r="F88" s="45" t="s">
        <v>28</v>
      </c>
      <c r="G88" s="45"/>
      <c r="H88" s="73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</row>
    <row r="89" spans="2:41" x14ac:dyDescent="0.35">
      <c r="D89" s="94"/>
      <c r="E89" s="142" t="s">
        <v>52</v>
      </c>
      <c r="F89" s="146">
        <f>F70 / (3.1416 * 1/12)</f>
        <v>477.46371275783042</v>
      </c>
      <c r="G89" s="45" t="s">
        <v>37</v>
      </c>
      <c r="H89" s="73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</row>
    <row r="90" spans="2:41" x14ac:dyDescent="0.35">
      <c r="D90" s="94"/>
      <c r="E90" s="142" t="s">
        <v>42</v>
      </c>
      <c r="F90" s="45" t="s">
        <v>43</v>
      </c>
      <c r="G90" s="45"/>
      <c r="H90" s="73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</row>
    <row r="91" spans="2:41" x14ac:dyDescent="0.35">
      <c r="D91" s="94"/>
      <c r="E91" s="142" t="s">
        <v>52</v>
      </c>
      <c r="F91" s="146">
        <f>F81 * F68 * F76</f>
        <v>1080.0265330188679</v>
      </c>
      <c r="G91" s="45" t="s">
        <v>44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</row>
    <row r="92" spans="2:41" x14ac:dyDescent="0.35">
      <c r="D92" s="151"/>
      <c r="E92" s="142" t="s">
        <v>141</v>
      </c>
      <c r="F92" s="147">
        <v>0.55000000000000004</v>
      </c>
      <c r="G92" s="75"/>
      <c r="H92" s="98"/>
      <c r="I92" s="98"/>
      <c r="J92" s="98"/>
      <c r="K92" s="93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</row>
    <row r="93" spans="2:41" x14ac:dyDescent="0.35">
      <c r="D93" s="151"/>
      <c r="E93" s="142" t="s">
        <v>38</v>
      </c>
      <c r="F93" s="45" t="s">
        <v>46</v>
      </c>
      <c r="G93" s="45"/>
      <c r="H93" s="101"/>
      <c r="I93" s="101"/>
      <c r="J93" s="101"/>
      <c r="K93" s="150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</row>
    <row r="94" spans="2:41" x14ac:dyDescent="0.35">
      <c r="D94" s="152"/>
      <c r="E94" s="142"/>
      <c r="F94" s="149">
        <f>F91 * F70 / (F92*33000)</f>
        <v>7.4381992632153437</v>
      </c>
      <c r="G94" s="45" t="s">
        <v>45</v>
      </c>
      <c r="H94" s="98"/>
      <c r="I94" s="98"/>
      <c r="J94" s="98"/>
      <c r="K94" s="150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</row>
    <row r="95" spans="2:41" x14ac:dyDescent="0.35">
      <c r="D95" s="152"/>
      <c r="E95" s="100"/>
      <c r="F95" s="98"/>
      <c r="G95" s="153"/>
      <c r="H95" s="98"/>
      <c r="I95" s="98"/>
      <c r="J95" s="98"/>
      <c r="K95" s="150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</row>
    <row r="96" spans="2:41" x14ac:dyDescent="0.35">
      <c r="B96" s="152"/>
      <c r="C96" s="100"/>
      <c r="D96" s="98"/>
      <c r="E96" s="153"/>
      <c r="F96" s="98"/>
      <c r="G96" s="98"/>
      <c r="H96" s="98"/>
      <c r="I96" s="150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</row>
    <row r="97" spans="2:41" ht="16" thickBot="1" x14ac:dyDescent="0.4">
      <c r="B97" s="37" t="s">
        <v>56</v>
      </c>
      <c r="C97" s="75"/>
      <c r="D97" s="75"/>
      <c r="E97" s="75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</row>
    <row r="98" spans="2:41" ht="16" thickBot="1" x14ac:dyDescent="0.4">
      <c r="B98" s="110" t="s">
        <v>20</v>
      </c>
      <c r="C98" s="111" t="s">
        <v>23</v>
      </c>
      <c r="D98" s="111" t="s">
        <v>24</v>
      </c>
      <c r="E98" s="112" t="s">
        <v>64</v>
      </c>
      <c r="F98" s="113" t="s">
        <v>152</v>
      </c>
      <c r="G98" s="114"/>
      <c r="H98" s="161"/>
      <c r="I98" s="115"/>
      <c r="J98" s="93"/>
      <c r="K98" s="93"/>
      <c r="L98" s="93"/>
      <c r="M98" s="93"/>
      <c r="N98" s="93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</row>
    <row r="99" spans="2:41" ht="16" thickBot="1" x14ac:dyDescent="0.4">
      <c r="B99" s="116" t="s">
        <v>19</v>
      </c>
      <c r="C99" s="117" t="s">
        <v>6</v>
      </c>
      <c r="D99" s="117" t="s">
        <v>2</v>
      </c>
      <c r="E99" s="118" t="s">
        <v>65</v>
      </c>
      <c r="F99" s="119" t="s">
        <v>4</v>
      </c>
      <c r="G99" s="76" t="s">
        <v>25</v>
      </c>
      <c r="H99" s="111" t="s">
        <v>26</v>
      </c>
      <c r="I99" s="115"/>
      <c r="J99" s="93"/>
      <c r="K99" s="93"/>
      <c r="L99" s="93"/>
      <c r="M99" s="93"/>
      <c r="N99" s="93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</row>
    <row r="100" spans="2:41" x14ac:dyDescent="0.35">
      <c r="B100" s="120" t="s">
        <v>29</v>
      </c>
      <c r="C100" s="174">
        <v>200</v>
      </c>
      <c r="D100" s="121">
        <v>13</v>
      </c>
      <c r="E100" s="122">
        <v>20</v>
      </c>
      <c r="F100" s="123">
        <v>8</v>
      </c>
      <c r="G100" s="180">
        <v>5</v>
      </c>
      <c r="H100" s="178">
        <v>7.75</v>
      </c>
      <c r="I100" s="179"/>
      <c r="J100" s="90"/>
      <c r="K100" s="137"/>
      <c r="L100" s="131"/>
      <c r="M100" s="156"/>
      <c r="N100" s="91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</row>
    <row r="101" spans="2:41" x14ac:dyDescent="0.35">
      <c r="B101" s="120" t="s">
        <v>30</v>
      </c>
      <c r="C101" s="78">
        <v>200</v>
      </c>
      <c r="D101" s="121">
        <v>16</v>
      </c>
      <c r="E101" s="122">
        <v>24</v>
      </c>
      <c r="F101" s="123">
        <v>10</v>
      </c>
      <c r="G101" s="180">
        <v>5</v>
      </c>
      <c r="H101" s="121">
        <v>7.75</v>
      </c>
      <c r="I101" s="179"/>
      <c r="J101" s="90"/>
      <c r="K101" s="137"/>
      <c r="L101" s="131"/>
      <c r="M101" s="156"/>
      <c r="N101" s="91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</row>
    <row r="102" spans="2:41" x14ac:dyDescent="0.35">
      <c r="B102" s="120" t="s">
        <v>31</v>
      </c>
      <c r="C102" s="78">
        <v>200</v>
      </c>
      <c r="D102" s="121">
        <v>16</v>
      </c>
      <c r="E102" s="122">
        <v>24</v>
      </c>
      <c r="F102" s="123">
        <v>12</v>
      </c>
      <c r="G102" s="180">
        <v>7</v>
      </c>
      <c r="H102" s="121">
        <v>11.63</v>
      </c>
      <c r="I102" s="179"/>
      <c r="J102" s="90"/>
      <c r="K102" s="137"/>
      <c r="L102" s="131"/>
      <c r="M102" s="156"/>
      <c r="N102" s="91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</row>
    <row r="103" spans="2:41" x14ac:dyDescent="0.35">
      <c r="B103" s="120" t="s">
        <v>32</v>
      </c>
      <c r="C103" s="78">
        <v>200</v>
      </c>
      <c r="D103" s="121">
        <v>18</v>
      </c>
      <c r="E103" s="122">
        <v>30</v>
      </c>
      <c r="F103" s="123">
        <v>14</v>
      </c>
      <c r="G103" s="180">
        <v>8</v>
      </c>
      <c r="H103" s="121">
        <v>11.63</v>
      </c>
      <c r="I103" s="179"/>
      <c r="J103" s="90"/>
      <c r="K103" s="137"/>
      <c r="L103" s="131"/>
      <c r="M103" s="156"/>
      <c r="N103" s="91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</row>
    <row r="104" spans="2:41" x14ac:dyDescent="0.35">
      <c r="B104" s="120" t="s">
        <v>32</v>
      </c>
      <c r="C104" s="78">
        <v>200</v>
      </c>
      <c r="D104" s="121">
        <v>18</v>
      </c>
      <c r="E104" s="122">
        <v>30</v>
      </c>
      <c r="F104" s="123">
        <v>16</v>
      </c>
      <c r="G104" s="180">
        <v>8</v>
      </c>
      <c r="H104" s="121">
        <v>11.63</v>
      </c>
      <c r="I104" s="179"/>
      <c r="J104" s="90"/>
      <c r="K104" s="137"/>
      <c r="L104" s="135"/>
      <c r="M104" s="156"/>
      <c r="N104" s="91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</row>
    <row r="105" spans="2:41" ht="16" thickBot="1" x14ac:dyDescent="0.4">
      <c r="B105" s="125" t="s">
        <v>33</v>
      </c>
      <c r="C105" s="83">
        <v>200</v>
      </c>
      <c r="D105" s="126">
        <v>18</v>
      </c>
      <c r="E105" s="127">
        <v>30</v>
      </c>
      <c r="F105" s="128">
        <v>18</v>
      </c>
      <c r="G105" s="181">
        <v>8</v>
      </c>
      <c r="H105" s="126">
        <v>11.63</v>
      </c>
      <c r="I105" s="179"/>
      <c r="J105" s="90"/>
      <c r="K105" s="137"/>
      <c r="L105" s="135"/>
      <c r="M105" s="157"/>
      <c r="N105" s="91"/>
      <c r="O105" s="74" t="s">
        <v>0</v>
      </c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</row>
    <row r="106" spans="2:41" x14ac:dyDescent="0.35">
      <c r="B106" s="94"/>
      <c r="C106" s="75"/>
      <c r="D106" s="75"/>
      <c r="E106" s="75"/>
      <c r="I106" s="74"/>
      <c r="J106" s="99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</row>
    <row r="107" spans="2:41" x14ac:dyDescent="0.35">
      <c r="C107" s="75"/>
      <c r="E107" s="75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</row>
    <row r="108" spans="2:41" ht="18" x14ac:dyDescent="0.4">
      <c r="B108" s="94"/>
      <c r="C108" s="75"/>
      <c r="D108" s="89" t="s">
        <v>143</v>
      </c>
      <c r="E108" s="75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</row>
    <row r="109" spans="2:41" ht="16" thickBot="1" x14ac:dyDescent="0.4">
      <c r="B109" s="94"/>
      <c r="E109" s="94"/>
      <c r="F109" s="130" t="s">
        <v>1</v>
      </c>
      <c r="G109" s="75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</row>
    <row r="110" spans="2:41" ht="16" thickBot="1" x14ac:dyDescent="0.4">
      <c r="B110" s="94"/>
      <c r="E110" s="94" t="s">
        <v>34</v>
      </c>
      <c r="F110" s="158" t="s">
        <v>144</v>
      </c>
      <c r="G110" s="133"/>
      <c r="H110" s="73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</row>
    <row r="111" spans="2:41" x14ac:dyDescent="0.35">
      <c r="B111" s="151"/>
      <c r="E111" s="94" t="s">
        <v>10</v>
      </c>
      <c r="F111" s="134">
        <v>75</v>
      </c>
      <c r="G111" s="75" t="s">
        <v>11</v>
      </c>
      <c r="H111" s="100"/>
      <c r="I111" s="100"/>
      <c r="J111" s="73"/>
      <c r="K111" s="129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</row>
    <row r="112" spans="2:41" x14ac:dyDescent="0.35">
      <c r="B112" s="151"/>
      <c r="E112" s="94" t="s">
        <v>35</v>
      </c>
      <c r="F112" s="134" t="s">
        <v>157</v>
      </c>
      <c r="G112" s="75" t="s">
        <v>8</v>
      </c>
      <c r="H112" s="100"/>
      <c r="I112" s="98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</row>
    <row r="113" spans="2:41" x14ac:dyDescent="0.35">
      <c r="B113" s="151"/>
      <c r="E113" s="94" t="s">
        <v>5</v>
      </c>
      <c r="F113" s="134">
        <v>200</v>
      </c>
      <c r="G113" s="75" t="s">
        <v>6</v>
      </c>
      <c r="H113" s="100"/>
      <c r="I113" s="98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</row>
    <row r="114" spans="2:41" x14ac:dyDescent="0.35">
      <c r="B114" s="151"/>
      <c r="E114" s="94" t="s">
        <v>7</v>
      </c>
      <c r="F114" s="136">
        <v>12</v>
      </c>
      <c r="G114" s="75" t="s">
        <v>8</v>
      </c>
      <c r="H114" s="100"/>
      <c r="I114" s="98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</row>
    <row r="115" spans="2:41" x14ac:dyDescent="0.35">
      <c r="B115" s="151"/>
      <c r="E115" s="94" t="s">
        <v>59</v>
      </c>
      <c r="F115" s="136">
        <v>14</v>
      </c>
      <c r="G115" s="75" t="s">
        <v>41</v>
      </c>
      <c r="H115" s="100"/>
      <c r="I115" s="98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</row>
    <row r="116" spans="2:41" x14ac:dyDescent="0.35">
      <c r="B116" s="151"/>
      <c r="E116" s="94" t="s">
        <v>60</v>
      </c>
      <c r="F116" s="136">
        <v>8</v>
      </c>
      <c r="G116" s="75" t="s">
        <v>41</v>
      </c>
      <c r="H116" s="100"/>
      <c r="I116" s="98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</row>
    <row r="117" spans="2:41" x14ac:dyDescent="0.35">
      <c r="B117" s="151"/>
      <c r="E117" s="94" t="s">
        <v>61</v>
      </c>
      <c r="F117" s="136">
        <v>11.63</v>
      </c>
      <c r="G117" s="75" t="s">
        <v>41</v>
      </c>
      <c r="H117" s="100"/>
      <c r="I117" s="98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</row>
    <row r="118" spans="2:41" x14ac:dyDescent="0.35">
      <c r="B118" s="151"/>
      <c r="E118" s="94" t="s">
        <v>15</v>
      </c>
      <c r="F118" s="140">
        <v>0.75</v>
      </c>
      <c r="G118" s="45" t="s">
        <v>36</v>
      </c>
      <c r="H118" s="100"/>
      <c r="I118" s="98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</row>
    <row r="119" spans="2:41" ht="16" thickBot="1" x14ac:dyDescent="0.4">
      <c r="B119" s="151"/>
      <c r="E119" s="94" t="s">
        <v>39</v>
      </c>
      <c r="F119" s="141">
        <v>100</v>
      </c>
      <c r="G119" s="75" t="s">
        <v>40</v>
      </c>
      <c r="H119" s="100"/>
      <c r="I119" s="98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</row>
    <row r="120" spans="2:41" x14ac:dyDescent="0.35">
      <c r="B120" s="151"/>
      <c r="E120" s="94"/>
      <c r="F120" s="130" t="s">
        <v>9</v>
      </c>
      <c r="G120" s="75"/>
      <c r="H120" s="100"/>
      <c r="I120" s="98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</row>
    <row r="121" spans="2:41" x14ac:dyDescent="0.35">
      <c r="B121" s="151"/>
      <c r="E121" s="142" t="s">
        <v>62</v>
      </c>
      <c r="F121" s="45" t="s">
        <v>70</v>
      </c>
      <c r="G121" s="75"/>
      <c r="H121" s="100"/>
      <c r="I121" s="98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</row>
    <row r="122" spans="2:41" x14ac:dyDescent="0.35">
      <c r="B122" s="151"/>
      <c r="E122" s="94" t="s">
        <v>52</v>
      </c>
      <c r="F122" s="143">
        <f>(F115*F116*F117)/3990</f>
        <v>0.32645614035087722</v>
      </c>
      <c r="G122" s="75" t="s">
        <v>3</v>
      </c>
      <c r="H122" s="100"/>
      <c r="I122" s="98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</row>
    <row r="123" spans="2:41" x14ac:dyDescent="0.35">
      <c r="B123" s="151"/>
      <c r="E123" s="142" t="s">
        <v>63</v>
      </c>
      <c r="F123" s="45" t="s">
        <v>16</v>
      </c>
      <c r="G123" s="45" t="s">
        <v>140</v>
      </c>
      <c r="H123" s="155"/>
      <c r="I123" s="98"/>
      <c r="K123" s="74"/>
      <c r="L123" s="93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</row>
    <row r="124" spans="2:41" x14ac:dyDescent="0.35">
      <c r="B124" s="151"/>
      <c r="E124" s="142" t="s">
        <v>52</v>
      </c>
      <c r="F124" s="144">
        <f>F122 *F118* 12 /F114</f>
        <v>0.24484210526315789</v>
      </c>
      <c r="G124" s="45" t="s">
        <v>12</v>
      </c>
      <c r="H124" s="100"/>
      <c r="I124" s="98" t="s">
        <v>0</v>
      </c>
      <c r="K124" s="74"/>
      <c r="L124" s="150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</row>
    <row r="125" spans="2:41" x14ac:dyDescent="0.35">
      <c r="B125" s="151"/>
      <c r="E125" s="142" t="s">
        <v>68</v>
      </c>
      <c r="F125" s="45" t="s">
        <v>146</v>
      </c>
      <c r="G125" s="75"/>
      <c r="H125" s="100"/>
      <c r="I125" s="98"/>
      <c r="K125" s="74"/>
      <c r="L125" s="93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</row>
    <row r="126" spans="2:41" x14ac:dyDescent="0.35">
      <c r="B126" s="151"/>
      <c r="E126" s="142" t="s">
        <v>52</v>
      </c>
      <c r="F126" s="146">
        <f>60*F124*F113</f>
        <v>2938.1052631578946</v>
      </c>
      <c r="G126" s="45" t="s">
        <v>14</v>
      </c>
      <c r="H126" s="100"/>
      <c r="I126" s="151"/>
      <c r="J126" s="75"/>
      <c r="K126" s="74"/>
      <c r="L126" s="93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</row>
    <row r="127" spans="2:41" x14ac:dyDescent="0.35">
      <c r="B127" s="151"/>
      <c r="E127" s="142" t="s">
        <v>69</v>
      </c>
      <c r="F127" s="45" t="s">
        <v>17</v>
      </c>
      <c r="G127" s="45"/>
      <c r="H127" s="100"/>
      <c r="I127" s="98"/>
      <c r="K127" s="74"/>
      <c r="L127" s="93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</row>
    <row r="128" spans="2:41" x14ac:dyDescent="0.35">
      <c r="B128" s="151"/>
      <c r="E128" s="142" t="s">
        <v>52</v>
      </c>
      <c r="F128" s="147">
        <f>F126*F111/2000</f>
        <v>110.17894736842105</v>
      </c>
      <c r="G128" s="45" t="s">
        <v>18</v>
      </c>
      <c r="H128" s="100"/>
      <c r="I128" s="98"/>
      <c r="K128" s="74"/>
      <c r="L128" s="93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</row>
    <row r="129" spans="2:41" x14ac:dyDescent="0.35">
      <c r="B129" s="151"/>
      <c r="E129" s="142" t="s">
        <v>151</v>
      </c>
      <c r="F129" s="148" t="s">
        <v>149</v>
      </c>
      <c r="G129" s="45"/>
      <c r="H129" s="100"/>
      <c r="I129" s="98"/>
      <c r="K129" s="74"/>
      <c r="L129" s="93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</row>
    <row r="130" spans="2:41" x14ac:dyDescent="0.35">
      <c r="B130" s="151"/>
      <c r="E130" s="94" t="s">
        <v>52</v>
      </c>
      <c r="F130" s="149">
        <f>-0.1696*F115^2 + 4.4464*F115 - 6.0714</f>
        <v>22.936599999999995</v>
      </c>
      <c r="G130" s="45" t="s">
        <v>8</v>
      </c>
      <c r="H130" s="100"/>
      <c r="I130" s="98"/>
      <c r="K130" s="74"/>
      <c r="L130" s="93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</row>
    <row r="131" spans="2:41" x14ac:dyDescent="0.35">
      <c r="B131" s="151"/>
      <c r="E131" s="142" t="s">
        <v>27</v>
      </c>
      <c r="F131" s="45" t="s">
        <v>28</v>
      </c>
      <c r="G131" s="45"/>
      <c r="H131" s="100"/>
      <c r="I131" s="98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</row>
    <row r="132" spans="2:41" x14ac:dyDescent="0.35">
      <c r="B132" s="151"/>
      <c r="E132" s="142" t="s">
        <v>52</v>
      </c>
      <c r="F132" s="146">
        <f>F113 / (3.1416 * F130/12)</f>
        <v>33.306677555196885</v>
      </c>
      <c r="G132" s="45" t="s">
        <v>37</v>
      </c>
      <c r="H132" s="100"/>
      <c r="I132" s="98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</row>
    <row r="133" spans="2:41" x14ac:dyDescent="0.35">
      <c r="B133" s="151"/>
      <c r="E133" s="142" t="s">
        <v>42</v>
      </c>
      <c r="F133" s="45" t="s">
        <v>43</v>
      </c>
      <c r="G133" s="45"/>
      <c r="H133" s="100"/>
      <c r="I133" s="98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</row>
    <row r="134" spans="2:41" x14ac:dyDescent="0.35">
      <c r="B134" s="151"/>
      <c r="E134" s="142" t="s">
        <v>52</v>
      </c>
      <c r="F134" s="146">
        <f>F124 * F111 * F119</f>
        <v>1836.3157894736839</v>
      </c>
      <c r="G134" s="45" t="s">
        <v>44</v>
      </c>
      <c r="H134" s="100"/>
      <c r="I134" s="98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</row>
    <row r="135" spans="2:41" x14ac:dyDescent="0.35">
      <c r="B135" s="151"/>
      <c r="E135" s="142" t="s">
        <v>160</v>
      </c>
      <c r="F135" s="147">
        <v>0.56000000000000005</v>
      </c>
      <c r="G135" s="75"/>
      <c r="H135" s="101"/>
      <c r="I135" s="101"/>
      <c r="J135" s="101"/>
      <c r="K135" s="150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</row>
    <row r="136" spans="2:41" x14ac:dyDescent="0.35">
      <c r="E136" s="142" t="s">
        <v>38</v>
      </c>
      <c r="F136" s="45" t="s">
        <v>46</v>
      </c>
      <c r="G136" s="45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</row>
    <row r="137" spans="2:41" x14ac:dyDescent="0.35">
      <c r="E137" s="142"/>
      <c r="F137" s="149">
        <f>F134 * F113 / (F135*33000)</f>
        <v>19.873547505126449</v>
      </c>
      <c r="G137" s="45" t="s">
        <v>45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</row>
    <row r="138" spans="2:41" x14ac:dyDescent="0.35"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</row>
    <row r="139" spans="2:41" x14ac:dyDescent="0.35"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</row>
    <row r="140" spans="2:41" x14ac:dyDescent="0.35">
      <c r="E140" s="75" t="s">
        <v>164</v>
      </c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</row>
    <row r="141" spans="2:41" x14ac:dyDescent="0.35"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</row>
    <row r="142" spans="2:41" x14ac:dyDescent="0.35"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</row>
    <row r="143" spans="2:41" x14ac:dyDescent="0.35"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</row>
    <row r="144" spans="2:41" x14ac:dyDescent="0.35"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</row>
    <row r="145" spans="9:41" x14ac:dyDescent="0.35"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</row>
    <row r="146" spans="9:41" x14ac:dyDescent="0.35"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</row>
    <row r="147" spans="9:41" x14ac:dyDescent="0.35">
      <c r="K147" s="74"/>
      <c r="L147" s="74"/>
      <c r="N147" s="74"/>
      <c r="O147" s="74"/>
      <c r="P147" s="74"/>
      <c r="Q147" s="74"/>
      <c r="R147" s="74"/>
      <c r="S147" s="74"/>
    </row>
    <row r="148" spans="9:41" x14ac:dyDescent="0.35">
      <c r="K148" s="74"/>
      <c r="L148" s="74"/>
      <c r="N148" s="74"/>
      <c r="O148" s="74"/>
      <c r="P148" s="74"/>
      <c r="Q148" s="74"/>
      <c r="R148" s="74"/>
      <c r="S148" s="74"/>
    </row>
    <row r="149" spans="9:41" x14ac:dyDescent="0.35">
      <c r="K149" s="74"/>
      <c r="L149" s="74"/>
      <c r="N149" s="74"/>
      <c r="O149" s="74"/>
      <c r="P149" s="74"/>
      <c r="Q149" s="74"/>
      <c r="R149" s="74"/>
      <c r="S149" s="74"/>
    </row>
    <row r="150" spans="9:41" x14ac:dyDescent="0.35"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</row>
    <row r="151" spans="9:41" x14ac:dyDescent="0.35">
      <c r="S151" s="74"/>
    </row>
    <row r="152" spans="9:41" x14ac:dyDescent="0.35">
      <c r="S152" s="74"/>
    </row>
    <row r="153" spans="9:41" x14ac:dyDescent="0.35">
      <c r="S153" s="74"/>
    </row>
    <row r="154" spans="9:41" x14ac:dyDescent="0.35">
      <c r="S154" s="74"/>
    </row>
    <row r="155" spans="9:41" x14ac:dyDescent="0.35">
      <c r="S155" s="74"/>
    </row>
    <row r="156" spans="9:41" x14ac:dyDescent="0.35">
      <c r="S156" s="74"/>
    </row>
    <row r="157" spans="9:41" x14ac:dyDescent="0.35">
      <c r="S157" s="74"/>
    </row>
    <row r="158" spans="9:41" x14ac:dyDescent="0.35">
      <c r="S158" s="74"/>
    </row>
    <row r="159" spans="9:41" x14ac:dyDescent="0.35">
      <c r="S159" s="74"/>
    </row>
  </sheetData>
  <sheetProtection sheet="1" objects="1" scenarios="1" selectLockedCells="1"/>
  <phoneticPr fontId="3" type="noConversion"/>
  <pageMargins left="0.75" right="0.75" top="1" bottom="1" header="0.5" footer="0.5"/>
  <pageSetup orientation="portrait" horizontalDpi="4294967295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119"/>
  <sheetViews>
    <sheetView workbookViewId="0">
      <selection activeCell="Q1" sqref="Q1"/>
    </sheetView>
  </sheetViews>
  <sheetFormatPr defaultRowHeight="12.5" x14ac:dyDescent="0.25"/>
  <cols>
    <col min="1" max="1" width="7.453125" customWidth="1"/>
    <col min="3" max="3" width="27.26953125" customWidth="1"/>
    <col min="4" max="4" width="10.1796875" bestFit="1" customWidth="1"/>
    <col min="5" max="5" width="10.453125" customWidth="1"/>
    <col min="6" max="7" width="9.26953125" bestFit="1" customWidth="1"/>
    <col min="8" max="8" width="11.26953125" customWidth="1"/>
    <col min="9" max="9" width="9.26953125" bestFit="1" customWidth="1"/>
    <col min="10" max="10" width="9.1796875" style="1" customWidth="1"/>
    <col min="11" max="11" width="10.1796875" customWidth="1"/>
    <col min="12" max="12" width="5.54296875" customWidth="1"/>
    <col min="13" max="14" width="4.26953125" customWidth="1"/>
    <col min="15" max="15" width="7.1796875" customWidth="1"/>
  </cols>
  <sheetData>
    <row r="1" spans="2:27" ht="20" x14ac:dyDescent="0.4">
      <c r="B1" s="85" t="s">
        <v>54</v>
      </c>
      <c r="I1" s="52"/>
      <c r="J1" s="56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2:27" x14ac:dyDescent="0.25">
      <c r="B2" s="36"/>
      <c r="I2" s="52"/>
      <c r="J2" s="56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2:27" x14ac:dyDescent="0.25">
      <c r="I3" s="52"/>
      <c r="J3" s="56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2:27" x14ac:dyDescent="0.25">
      <c r="I4" s="52"/>
      <c r="J4" s="56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2:27" x14ac:dyDescent="0.25">
      <c r="I5" s="52"/>
      <c r="J5" s="5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2:27" x14ac:dyDescent="0.25">
      <c r="I6" s="52"/>
      <c r="J6" s="56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2:27" x14ac:dyDescent="0.25">
      <c r="I7" s="52"/>
      <c r="J7" s="56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2:27" x14ac:dyDescent="0.25">
      <c r="I8" s="52"/>
      <c r="J8" s="5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2:27" x14ac:dyDescent="0.25">
      <c r="I9" s="52"/>
      <c r="J9" s="56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2:27" x14ac:dyDescent="0.25">
      <c r="I10" s="52"/>
      <c r="J10" s="56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2:27" x14ac:dyDescent="0.25">
      <c r="I11" s="52"/>
      <c r="J11" s="56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2:27" x14ac:dyDescent="0.25">
      <c r="I12" s="52"/>
      <c r="J12" s="56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2:27" x14ac:dyDescent="0.25">
      <c r="I13" s="52"/>
      <c r="J13" s="56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2:27" x14ac:dyDescent="0.25">
      <c r="I14" s="52"/>
      <c r="J14" s="56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2:27" x14ac:dyDescent="0.25">
      <c r="I15" s="52"/>
      <c r="J15" s="56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2:27" x14ac:dyDescent="0.25">
      <c r="I16" s="52"/>
      <c r="J16" s="5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9:27" x14ac:dyDescent="0.25">
      <c r="I17" s="52"/>
      <c r="J17" s="56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9:27" x14ac:dyDescent="0.25">
      <c r="I18" s="52"/>
      <c r="J18" s="56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9:27" x14ac:dyDescent="0.25">
      <c r="I19" s="52"/>
      <c r="J19" s="56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9:27" x14ac:dyDescent="0.25">
      <c r="I20" s="52"/>
      <c r="J20" s="56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9:27" x14ac:dyDescent="0.25">
      <c r="I21" s="52"/>
      <c r="J21" s="56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9:27" x14ac:dyDescent="0.25">
      <c r="I22" s="52"/>
      <c r="J22" s="56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9:27" x14ac:dyDescent="0.25">
      <c r="I23" s="52"/>
      <c r="J23" s="56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9:27" x14ac:dyDescent="0.25">
      <c r="I24" s="52"/>
      <c r="J24" s="56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9:27" x14ac:dyDescent="0.25">
      <c r="I25" s="52"/>
      <c r="J25" s="5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9:27" x14ac:dyDescent="0.25">
      <c r="I26" s="52"/>
      <c r="J26" s="56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9:27" x14ac:dyDescent="0.25">
      <c r="I27" s="52"/>
      <c r="J27" s="56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9:27" x14ac:dyDescent="0.25">
      <c r="I28" s="52"/>
      <c r="J28" s="56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9:27" x14ac:dyDescent="0.25">
      <c r="I29" s="52"/>
      <c r="J29" s="56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9:27" x14ac:dyDescent="0.25">
      <c r="I30" s="52"/>
      <c r="J30" s="56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9:27" x14ac:dyDescent="0.25">
      <c r="I31" s="52"/>
      <c r="J31" s="56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9:27" x14ac:dyDescent="0.25">
      <c r="I32" s="52"/>
      <c r="J32" s="56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9:27" x14ac:dyDescent="0.25">
      <c r="I33" s="52"/>
      <c r="J33" s="56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9:27" x14ac:dyDescent="0.25">
      <c r="I34" s="52"/>
      <c r="J34" s="56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9:27" x14ac:dyDescent="0.25">
      <c r="I35" s="52"/>
      <c r="J35" s="56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9:27" x14ac:dyDescent="0.25">
      <c r="I36" s="52"/>
      <c r="J36" s="56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9:27" x14ac:dyDescent="0.25">
      <c r="I37" s="52"/>
      <c r="J37" s="56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9:27" x14ac:dyDescent="0.25">
      <c r="I38" s="52"/>
      <c r="J38" s="56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9:27" x14ac:dyDescent="0.25">
      <c r="I39" s="52"/>
      <c r="J39" s="56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9:27" x14ac:dyDescent="0.25">
      <c r="I40" s="52"/>
      <c r="J40" s="56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9:27" x14ac:dyDescent="0.25">
      <c r="I41" s="52"/>
      <c r="J41" s="56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9:27" x14ac:dyDescent="0.25">
      <c r="I42" s="52"/>
      <c r="J42" s="56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9:27" x14ac:dyDescent="0.25">
      <c r="I43" s="52"/>
      <c r="J43" s="56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9:27" x14ac:dyDescent="0.25">
      <c r="I44" s="52"/>
      <c r="J44" s="56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9:27" x14ac:dyDescent="0.25">
      <c r="I45" s="52"/>
      <c r="J45" s="56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9:27" x14ac:dyDescent="0.25">
      <c r="I46" s="52"/>
      <c r="J46" s="56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9:27" x14ac:dyDescent="0.25">
      <c r="I47" s="52"/>
      <c r="J47" s="56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9:27" x14ac:dyDescent="0.25">
      <c r="I48" s="52"/>
      <c r="J48" s="56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2:27" x14ac:dyDescent="0.25">
      <c r="I49" s="52"/>
      <c r="J49" s="56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2:27" x14ac:dyDescent="0.25">
      <c r="I50" s="52"/>
      <c r="J50" s="56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2:27" x14ac:dyDescent="0.25">
      <c r="I51" s="52"/>
      <c r="J51" s="56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2:27" x14ac:dyDescent="0.25">
      <c r="I52" s="52"/>
      <c r="J52" s="56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2:27" x14ac:dyDescent="0.25">
      <c r="I53" s="52"/>
      <c r="J53" s="56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2:27" x14ac:dyDescent="0.25">
      <c r="I54" s="52"/>
      <c r="J54" s="56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2:27" ht="16" thickBot="1" x14ac:dyDescent="0.4">
      <c r="B55" s="37" t="s">
        <v>57</v>
      </c>
      <c r="F55" s="3"/>
      <c r="G55" s="3"/>
      <c r="H55" s="3"/>
      <c r="I55" s="59"/>
      <c r="J55" s="56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2:27" ht="13.5" thickBot="1" x14ac:dyDescent="0.35">
      <c r="B56" s="1"/>
      <c r="C56" s="16" t="s">
        <v>23</v>
      </c>
      <c r="D56" s="16" t="s">
        <v>24</v>
      </c>
      <c r="E56" s="34" t="s">
        <v>64</v>
      </c>
      <c r="F56" s="23" t="s">
        <v>152</v>
      </c>
      <c r="G56" s="24"/>
      <c r="H56" s="25"/>
      <c r="I56" s="58"/>
      <c r="J56" s="68"/>
      <c r="K56" s="55"/>
      <c r="L56" s="55"/>
      <c r="M56" s="55"/>
      <c r="N56" s="55"/>
      <c r="O56" s="5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2:27" ht="13.5" thickBot="1" x14ac:dyDescent="0.35">
      <c r="B57" s="1"/>
      <c r="C57" s="15" t="s">
        <v>6</v>
      </c>
      <c r="D57" s="15" t="s">
        <v>2</v>
      </c>
      <c r="E57" s="35" t="s">
        <v>65</v>
      </c>
      <c r="F57" s="4" t="s">
        <v>4</v>
      </c>
      <c r="G57" s="9" t="s">
        <v>25</v>
      </c>
      <c r="H57" s="9" t="s">
        <v>26</v>
      </c>
      <c r="I57" s="58"/>
      <c r="J57" s="68"/>
      <c r="K57" s="55"/>
      <c r="L57" s="55"/>
      <c r="M57" s="55"/>
      <c r="N57" s="55"/>
      <c r="O57" s="55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2:27" ht="13" x14ac:dyDescent="0.3">
      <c r="B58" s="1"/>
      <c r="C58" s="10">
        <v>503</v>
      </c>
      <c r="D58" s="13">
        <v>7</v>
      </c>
      <c r="E58" s="39">
        <v>24</v>
      </c>
      <c r="F58" s="5">
        <v>7</v>
      </c>
      <c r="G58" s="13">
        <v>5</v>
      </c>
      <c r="H58" s="13">
        <v>4.5</v>
      </c>
      <c r="I58" s="69"/>
      <c r="J58" s="70"/>
      <c r="K58" s="62"/>
      <c r="L58" s="60"/>
      <c r="M58" s="65"/>
      <c r="N58" s="53"/>
      <c r="O58" s="55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2:27" ht="13" x14ac:dyDescent="0.3">
      <c r="B59" s="1"/>
      <c r="C59" s="10">
        <v>590</v>
      </c>
      <c r="D59" s="13">
        <v>7</v>
      </c>
      <c r="E59" s="39">
        <v>30</v>
      </c>
      <c r="F59" s="5">
        <v>9</v>
      </c>
      <c r="G59" s="13">
        <v>5</v>
      </c>
      <c r="H59" s="13">
        <v>4.5</v>
      </c>
      <c r="I59" s="69"/>
      <c r="J59" s="70"/>
      <c r="K59" s="62"/>
      <c r="L59" s="60"/>
      <c r="M59" s="65"/>
      <c r="N59" s="53"/>
      <c r="O59" s="55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2:27" ht="13" x14ac:dyDescent="0.3">
      <c r="B60" s="1"/>
      <c r="C60" s="10">
        <v>660</v>
      </c>
      <c r="D60" s="13">
        <v>7</v>
      </c>
      <c r="E60" s="39">
        <v>36</v>
      </c>
      <c r="F60" s="5">
        <v>9</v>
      </c>
      <c r="G60" s="13">
        <v>6</v>
      </c>
      <c r="H60" s="13">
        <v>5.38</v>
      </c>
      <c r="I60" s="69"/>
      <c r="J60" s="70"/>
      <c r="K60" s="62"/>
      <c r="L60" s="60"/>
      <c r="M60" s="65"/>
      <c r="N60" s="53"/>
      <c r="O60" s="55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2:27" ht="13" x14ac:dyDescent="0.3">
      <c r="B61" s="1"/>
      <c r="C61" s="10">
        <v>660</v>
      </c>
      <c r="D61" s="13">
        <v>8</v>
      </c>
      <c r="E61" s="39">
        <v>36</v>
      </c>
      <c r="F61" s="5">
        <v>11</v>
      </c>
      <c r="G61" s="13">
        <v>6</v>
      </c>
      <c r="H61" s="13">
        <v>5.38</v>
      </c>
      <c r="I61" s="69"/>
      <c r="J61" s="70"/>
      <c r="K61" s="62"/>
      <c r="L61" s="60"/>
      <c r="M61" s="65"/>
      <c r="N61" s="53"/>
      <c r="O61" s="55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2:27" ht="13" x14ac:dyDescent="0.3">
      <c r="B62" s="1"/>
      <c r="C62" s="10">
        <v>660</v>
      </c>
      <c r="D62" s="13">
        <v>8</v>
      </c>
      <c r="E62" s="39">
        <v>36</v>
      </c>
      <c r="F62" s="5">
        <v>12</v>
      </c>
      <c r="G62" s="13">
        <v>6</v>
      </c>
      <c r="H62" s="13">
        <v>5.38</v>
      </c>
      <c r="I62" s="69"/>
      <c r="J62" s="70"/>
      <c r="K62" s="62"/>
      <c r="L62" s="61"/>
      <c r="M62" s="65"/>
      <c r="N62" s="53"/>
      <c r="O62" s="55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2:27" ht="13.5" thickBot="1" x14ac:dyDescent="0.35">
      <c r="B63" s="1"/>
      <c r="C63" s="11">
        <v>660</v>
      </c>
      <c r="D63" s="14">
        <v>9</v>
      </c>
      <c r="E63" s="40">
        <v>42</v>
      </c>
      <c r="F63" s="7">
        <v>14</v>
      </c>
      <c r="G63" s="14">
        <v>6</v>
      </c>
      <c r="H63" s="14">
        <v>5.38</v>
      </c>
      <c r="I63" s="69"/>
      <c r="J63" s="70"/>
      <c r="K63" s="62"/>
      <c r="L63" s="61"/>
      <c r="M63" s="66"/>
      <c r="N63" s="53"/>
      <c r="O63" s="55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2:27" x14ac:dyDescent="0.25">
      <c r="B64" s="27"/>
      <c r="C64" s="29"/>
      <c r="D64" s="6"/>
      <c r="E64" s="38"/>
      <c r="F64" s="33"/>
      <c r="G64" s="6"/>
      <c r="H64" s="6"/>
      <c r="I64" s="54"/>
      <c r="J64" s="68"/>
      <c r="K64" s="55"/>
      <c r="L64" s="55"/>
      <c r="M64" s="55"/>
      <c r="N64" s="55"/>
      <c r="O64" s="55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2:27" x14ac:dyDescent="0.25">
      <c r="F65" s="3"/>
      <c r="G65" s="3"/>
      <c r="H65" s="3"/>
      <c r="I65" s="59"/>
      <c r="J65" s="56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2:27" ht="13.5" thickBot="1" x14ac:dyDescent="0.35">
      <c r="B66" s="1"/>
      <c r="C66" s="1"/>
      <c r="D66" s="8" t="s">
        <v>1</v>
      </c>
      <c r="E66" s="2"/>
      <c r="I66" s="52"/>
      <c r="J66" s="56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2:27" ht="13" thickBot="1" x14ac:dyDescent="0.3">
      <c r="B67" s="1"/>
      <c r="C67" s="1" t="s">
        <v>34</v>
      </c>
      <c r="D67" s="51" t="s">
        <v>58</v>
      </c>
      <c r="E67" s="46"/>
      <c r="F67" s="3"/>
      <c r="I67" s="52"/>
      <c r="J67" s="56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2:27" x14ac:dyDescent="0.25">
      <c r="B68" s="1"/>
      <c r="C68" s="1" t="s">
        <v>10</v>
      </c>
      <c r="D68" s="47">
        <v>47</v>
      </c>
      <c r="E68" s="2" t="s">
        <v>11</v>
      </c>
      <c r="F68" s="29"/>
      <c r="G68" s="29"/>
      <c r="H68" s="3"/>
      <c r="I68" s="59"/>
      <c r="J68" s="56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x14ac:dyDescent="0.25">
      <c r="B69" s="1"/>
      <c r="C69" s="1" t="s">
        <v>35</v>
      </c>
      <c r="D69" s="47" t="s">
        <v>156</v>
      </c>
      <c r="E69" s="2" t="s">
        <v>8</v>
      </c>
      <c r="F69" s="29"/>
      <c r="G69" s="30"/>
      <c r="I69" s="52"/>
      <c r="J69" s="56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x14ac:dyDescent="0.25">
      <c r="B70" s="1"/>
      <c r="C70" s="1" t="s">
        <v>5</v>
      </c>
      <c r="D70" s="67">
        <v>658.9887035252242</v>
      </c>
      <c r="E70" s="2" t="s">
        <v>6</v>
      </c>
      <c r="F70" s="29"/>
      <c r="G70" s="30"/>
      <c r="I70" s="52"/>
      <c r="J70" s="56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2:27" x14ac:dyDescent="0.25">
      <c r="B71" s="1"/>
      <c r="C71" s="1" t="s">
        <v>7</v>
      </c>
      <c r="D71" s="48">
        <v>9</v>
      </c>
      <c r="E71" s="2" t="s">
        <v>8</v>
      </c>
      <c r="F71" s="29"/>
      <c r="G71" s="30"/>
      <c r="I71" s="52"/>
      <c r="J71" s="56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2:27" x14ac:dyDescent="0.25">
      <c r="B72" s="1"/>
      <c r="C72" s="1" t="s">
        <v>59</v>
      </c>
      <c r="D72" s="48">
        <v>12</v>
      </c>
      <c r="E72" s="2" t="s">
        <v>41</v>
      </c>
      <c r="F72" s="29"/>
      <c r="G72" s="30"/>
      <c r="I72" s="52"/>
      <c r="J72" s="56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2:27" x14ac:dyDescent="0.25">
      <c r="B73" s="1"/>
      <c r="C73" s="1" t="s">
        <v>60</v>
      </c>
      <c r="D73" s="48">
        <v>6</v>
      </c>
      <c r="E73" s="2" t="s">
        <v>41</v>
      </c>
      <c r="F73" s="29"/>
      <c r="G73" s="30"/>
      <c r="I73" s="52"/>
      <c r="J73" s="56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2:27" ht="13" x14ac:dyDescent="0.3">
      <c r="B74" s="1"/>
      <c r="C74" s="1" t="s">
        <v>61</v>
      </c>
      <c r="D74" s="48">
        <v>5.38</v>
      </c>
      <c r="E74" s="2" t="s">
        <v>41</v>
      </c>
      <c r="F74" s="29"/>
      <c r="G74" s="30"/>
      <c r="I74" s="52"/>
      <c r="J74" s="63"/>
      <c r="K74" s="63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2:27" ht="13" x14ac:dyDescent="0.3">
      <c r="B75" s="1"/>
      <c r="C75" s="18" t="s">
        <v>15</v>
      </c>
      <c r="D75" s="49">
        <v>0.75</v>
      </c>
      <c r="E75" s="17" t="s">
        <v>36</v>
      </c>
      <c r="F75" s="29"/>
      <c r="G75" s="30"/>
      <c r="I75" s="52"/>
      <c r="J75" s="56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2:27" ht="13" thickBot="1" x14ac:dyDescent="0.3">
      <c r="B76" s="1"/>
      <c r="C76" s="1" t="s">
        <v>39</v>
      </c>
      <c r="D76" s="50">
        <v>100</v>
      </c>
      <c r="E76" s="2" t="s">
        <v>40</v>
      </c>
      <c r="F76" s="29"/>
      <c r="G76" s="30"/>
      <c r="I76" s="52"/>
      <c r="J76" s="56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2:27" ht="13" x14ac:dyDescent="0.3">
      <c r="B77" s="1"/>
      <c r="C77" s="1"/>
      <c r="D77" s="8" t="s">
        <v>9</v>
      </c>
      <c r="E77" s="2"/>
      <c r="F77" s="29"/>
      <c r="G77" s="30"/>
      <c r="I77" s="52"/>
      <c r="J77" s="56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2:27" ht="13" x14ac:dyDescent="0.3">
      <c r="B78" s="1"/>
      <c r="C78" s="12" t="s">
        <v>62</v>
      </c>
      <c r="D78" s="17" t="s">
        <v>155</v>
      </c>
      <c r="E78" s="2"/>
      <c r="F78" s="29"/>
      <c r="G78" s="30"/>
      <c r="I78" s="52"/>
      <c r="J78" s="56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2:27" ht="13" x14ac:dyDescent="0.3">
      <c r="B79" s="1"/>
      <c r="C79" s="1" t="s">
        <v>52</v>
      </c>
      <c r="D79" s="42">
        <f>(D72*D73*D74)/2077</f>
        <v>0.18649975926817525</v>
      </c>
      <c r="E79" s="2" t="s">
        <v>3</v>
      </c>
      <c r="F79" s="29"/>
      <c r="G79" s="30"/>
      <c r="I79" s="52"/>
      <c r="J79" s="56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2:27" ht="13" x14ac:dyDescent="0.3">
      <c r="C80" s="12" t="s">
        <v>63</v>
      </c>
      <c r="D80" s="17" t="s">
        <v>16</v>
      </c>
      <c r="E80" s="17"/>
      <c r="F80" s="28"/>
      <c r="G80" s="30" t="s">
        <v>0</v>
      </c>
      <c r="I80" s="52"/>
      <c r="J80" s="56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2:27" ht="13" x14ac:dyDescent="0.3">
      <c r="B81" s="27"/>
      <c r="C81" s="12" t="s">
        <v>52</v>
      </c>
      <c r="D81" s="19">
        <f>D79 *D75* 12 /D71</f>
        <v>0.18649975926817527</v>
      </c>
      <c r="E81" s="17" t="s">
        <v>12</v>
      </c>
      <c r="F81" s="28"/>
      <c r="G81" s="30"/>
      <c r="I81" s="52"/>
      <c r="J81" s="56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2:27" ht="15" x14ac:dyDescent="0.3">
      <c r="B82" s="27"/>
      <c r="C82" s="26" t="s">
        <v>47</v>
      </c>
      <c r="D82" s="17" t="s">
        <v>145</v>
      </c>
      <c r="E82" s="2"/>
      <c r="F82" s="29"/>
      <c r="G82" s="27"/>
      <c r="H82" s="2"/>
      <c r="I82" s="52"/>
      <c r="J82" s="56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2:27" ht="13" x14ac:dyDescent="0.3">
      <c r="B83" s="32"/>
      <c r="C83" s="12" t="s">
        <v>52</v>
      </c>
      <c r="D83" s="20">
        <f>60 * D81 * D70 * 0.81</f>
        <v>5973</v>
      </c>
      <c r="E83" s="17" t="s">
        <v>14</v>
      </c>
      <c r="F83" s="29"/>
      <c r="I83" s="52"/>
      <c r="J83" s="56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2:27" ht="15" x14ac:dyDescent="0.3">
      <c r="B84" s="32"/>
      <c r="C84" s="26" t="s">
        <v>48</v>
      </c>
      <c r="D84" s="17" t="s">
        <v>17</v>
      </c>
      <c r="E84" s="17"/>
      <c r="F84" s="29"/>
      <c r="G84" s="30"/>
      <c r="I84" s="52"/>
      <c r="J84" s="57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2:27" ht="13" x14ac:dyDescent="0.3">
      <c r="B85" s="32"/>
      <c r="C85" s="12" t="s">
        <v>52</v>
      </c>
      <c r="D85" s="21">
        <f>D83*D68/2000</f>
        <v>140.3655</v>
      </c>
      <c r="E85" s="17" t="s">
        <v>18</v>
      </c>
      <c r="F85" s="29"/>
      <c r="G85" s="30"/>
      <c r="I85" s="52"/>
      <c r="J85" s="56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2:27" ht="13" x14ac:dyDescent="0.3">
      <c r="B86" s="32"/>
      <c r="C86" s="12" t="s">
        <v>151</v>
      </c>
      <c r="D86" s="41" t="s">
        <v>154</v>
      </c>
      <c r="E86" s="17"/>
      <c r="F86" s="29"/>
      <c r="G86" s="30"/>
      <c r="I86" s="52"/>
      <c r="J86" s="56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2:27" ht="13" x14ac:dyDescent="0.3">
      <c r="B87" s="32"/>
      <c r="D87" s="44">
        <f>2.3503*D72 + 9.5172</f>
        <v>37.720799999999997</v>
      </c>
      <c r="E87" s="17" t="s">
        <v>8</v>
      </c>
      <c r="F87" s="29"/>
      <c r="G87" s="30"/>
      <c r="I87" s="52"/>
      <c r="J87" s="56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2:27" ht="13" x14ac:dyDescent="0.3">
      <c r="B88" s="27"/>
      <c r="C88" s="12" t="s">
        <v>27</v>
      </c>
      <c r="D88" s="17" t="s">
        <v>28</v>
      </c>
      <c r="E88" s="17"/>
      <c r="F88" s="29"/>
      <c r="G88" s="30"/>
      <c r="I88" s="52"/>
      <c r="J88" s="56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2:27" ht="13" x14ac:dyDescent="0.3">
      <c r="B89" s="27"/>
      <c r="C89" s="12" t="s">
        <v>52</v>
      </c>
      <c r="D89" s="20">
        <f>D70 / (3.1416 *D87/12)</f>
        <v>66.730969237263835</v>
      </c>
      <c r="E89" s="17" t="s">
        <v>37</v>
      </c>
      <c r="F89" s="29"/>
      <c r="G89" s="30"/>
      <c r="I89" s="52"/>
      <c r="J89" s="56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2:27" ht="13" x14ac:dyDescent="0.3">
      <c r="C90" s="12" t="s">
        <v>42</v>
      </c>
      <c r="D90" s="17" t="s">
        <v>43</v>
      </c>
      <c r="E90" s="17"/>
      <c r="F90" s="29"/>
      <c r="G90" s="30"/>
      <c r="I90" s="52"/>
      <c r="J90" s="56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2:27" ht="13" x14ac:dyDescent="0.3">
      <c r="C91" s="12" t="s">
        <v>52</v>
      </c>
      <c r="D91" s="20">
        <f>D81 * D68 * D76</f>
        <v>876.54886856042378</v>
      </c>
      <c r="E91" s="17" t="s">
        <v>44</v>
      </c>
      <c r="F91" s="29"/>
      <c r="G91" s="30"/>
      <c r="I91" s="52"/>
      <c r="J91" s="56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2:27" ht="13" x14ac:dyDescent="0.3">
      <c r="C92" s="12" t="s">
        <v>160</v>
      </c>
      <c r="D92" s="21">
        <v>0.65</v>
      </c>
      <c r="E92" s="2"/>
      <c r="F92" s="31"/>
      <c r="G92" s="31"/>
      <c r="H92" s="31"/>
      <c r="I92" s="64"/>
      <c r="J92" s="68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2:27" ht="13" x14ac:dyDescent="0.3">
      <c r="C93" s="12" t="s">
        <v>38</v>
      </c>
      <c r="D93" s="17" t="s">
        <v>46</v>
      </c>
      <c r="E93" s="17"/>
      <c r="I93" s="52"/>
      <c r="J93" s="71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2:27" ht="13" x14ac:dyDescent="0.3">
      <c r="C94" s="12"/>
      <c r="D94" s="22">
        <f>D91 * D70 / (D92*33000)</f>
        <v>26.929408040519153</v>
      </c>
      <c r="E94" s="17" t="s">
        <v>45</v>
      </c>
      <c r="I94" s="52"/>
      <c r="J94" s="68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2:27" x14ac:dyDescent="0.25">
      <c r="I95" s="52"/>
      <c r="J95" s="68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2:27" x14ac:dyDescent="0.25">
      <c r="I96" s="52"/>
      <c r="J96" s="68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4:27" x14ac:dyDescent="0.25">
      <c r="I97" s="52"/>
      <c r="J97" s="68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4:27" x14ac:dyDescent="0.25">
      <c r="D98" s="184" t="s">
        <v>164</v>
      </c>
      <c r="I98" s="52"/>
      <c r="J98" s="68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4:27" x14ac:dyDescent="0.25">
      <c r="I99" s="52"/>
      <c r="J99" s="68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4:27" x14ac:dyDescent="0.25">
      <c r="I100" s="52"/>
      <c r="J100" s="56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4:27" x14ac:dyDescent="0.25">
      <c r="I101" s="52"/>
      <c r="J101" s="56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4:27" x14ac:dyDescent="0.25">
      <c r="I102" s="52"/>
      <c r="J102" s="56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4:27" x14ac:dyDescent="0.25">
      <c r="I103" s="52"/>
      <c r="J103" s="56"/>
      <c r="K103" s="55"/>
      <c r="L103" s="55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4:27" ht="13" x14ac:dyDescent="0.3">
      <c r="I104" s="52"/>
      <c r="J104" s="56"/>
      <c r="K104" s="64"/>
      <c r="L104" s="55"/>
      <c r="M104" s="52"/>
      <c r="N104" s="52"/>
      <c r="O104" s="52"/>
      <c r="P104" s="52"/>
      <c r="Q104" s="52"/>
      <c r="R104" s="52"/>
      <c r="S104" s="52"/>
    </row>
    <row r="105" spans="4:27" x14ac:dyDescent="0.25">
      <c r="I105" s="52"/>
      <c r="J105" s="56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4:27" x14ac:dyDescent="0.25">
      <c r="I106" s="52"/>
      <c r="J106" s="56"/>
      <c r="K106" s="52"/>
      <c r="L106" s="52"/>
      <c r="M106" s="52"/>
      <c r="N106" s="52"/>
      <c r="O106" s="52"/>
      <c r="P106" s="52"/>
      <c r="Q106" s="52"/>
      <c r="R106" s="52"/>
      <c r="S106" s="52"/>
    </row>
    <row r="107" spans="4:27" x14ac:dyDescent="0.25">
      <c r="I107" s="52"/>
      <c r="J107" s="56"/>
      <c r="K107" s="52"/>
      <c r="L107" s="52"/>
      <c r="M107" s="52"/>
      <c r="N107" s="52"/>
      <c r="O107" s="52"/>
      <c r="P107" s="52"/>
      <c r="Q107" s="52"/>
      <c r="R107" s="52"/>
      <c r="S107" s="52"/>
    </row>
    <row r="108" spans="4:27" x14ac:dyDescent="0.25">
      <c r="I108" s="52"/>
      <c r="J108" s="56"/>
      <c r="K108" s="52"/>
      <c r="L108" s="52"/>
      <c r="M108" s="52"/>
      <c r="N108" s="52"/>
      <c r="O108" s="52"/>
      <c r="P108" s="52"/>
      <c r="Q108" s="52"/>
      <c r="R108" s="52"/>
      <c r="S108" s="52"/>
    </row>
    <row r="109" spans="4:27" x14ac:dyDescent="0.25">
      <c r="I109" s="52"/>
      <c r="J109" s="56"/>
      <c r="K109" s="52"/>
      <c r="L109" s="52"/>
      <c r="M109" s="52"/>
      <c r="N109" s="52"/>
      <c r="O109" s="52"/>
      <c r="P109" s="52"/>
      <c r="Q109" s="52"/>
      <c r="R109" s="52"/>
      <c r="S109" s="52"/>
    </row>
    <row r="110" spans="4:27" x14ac:dyDescent="0.25">
      <c r="I110" s="52"/>
      <c r="J110" s="56"/>
      <c r="K110" s="52"/>
      <c r="L110" s="52"/>
      <c r="M110" s="52"/>
      <c r="N110" s="52"/>
      <c r="O110" s="52"/>
      <c r="P110" s="52"/>
      <c r="Q110" s="52"/>
      <c r="R110" s="52"/>
      <c r="S110" s="52"/>
    </row>
    <row r="111" spans="4:27" x14ac:dyDescent="0.25">
      <c r="I111" s="52"/>
      <c r="J111" s="56"/>
      <c r="K111" s="52"/>
      <c r="L111" s="52"/>
      <c r="M111" s="52"/>
      <c r="N111" s="52"/>
      <c r="O111" s="52"/>
      <c r="P111" s="52"/>
      <c r="Q111" s="52"/>
      <c r="R111" s="52"/>
      <c r="S111" s="52"/>
    </row>
    <row r="112" spans="4:27" x14ac:dyDescent="0.25">
      <c r="I112" s="52"/>
      <c r="J112" s="56"/>
      <c r="K112" s="52"/>
      <c r="L112" s="52"/>
      <c r="M112" s="52"/>
      <c r="N112" s="52"/>
      <c r="O112" s="52"/>
      <c r="P112" s="52"/>
      <c r="Q112" s="52"/>
      <c r="R112" s="52"/>
      <c r="S112" s="52"/>
    </row>
    <row r="113" spans="3:19" x14ac:dyDescent="0.25">
      <c r="I113" s="52"/>
      <c r="J113" s="56"/>
      <c r="K113" s="52"/>
      <c r="L113" s="52"/>
      <c r="M113" s="52"/>
      <c r="N113" s="52"/>
      <c r="O113" s="52"/>
      <c r="P113" s="52"/>
      <c r="Q113" s="52"/>
      <c r="R113" s="52"/>
      <c r="S113" s="52"/>
    </row>
    <row r="114" spans="3:19" x14ac:dyDescent="0.25">
      <c r="I114" s="52"/>
      <c r="J114" s="56"/>
      <c r="K114" s="52"/>
      <c r="L114" s="52"/>
      <c r="M114" s="52"/>
      <c r="N114" s="52"/>
      <c r="O114" s="52"/>
      <c r="P114" s="52"/>
      <c r="Q114" s="52"/>
      <c r="R114" s="52"/>
      <c r="S114" s="52"/>
    </row>
    <row r="119" spans="3:19" ht="15.5" x14ac:dyDescent="0.35">
      <c r="C119" s="45"/>
    </row>
  </sheetData>
  <sheetProtection sheet="1" objects="1" scenarios="1" selectLockedCells="1"/>
  <phoneticPr fontId="3" type="noConversion"/>
  <pageMargins left="0.75" right="0.75" top="1" bottom="1" header="0.5" footer="0.5"/>
  <pageSetup orientation="portrait" horizontalDpi="4294967295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C64"/>
  <sheetViews>
    <sheetView workbookViewId="0">
      <selection activeCell="P1" sqref="P1"/>
    </sheetView>
  </sheetViews>
  <sheetFormatPr defaultRowHeight="12.5" x14ac:dyDescent="0.25"/>
  <cols>
    <col min="1" max="1" width="6.81640625" customWidth="1"/>
    <col min="2" max="2" width="20.36328125" customWidth="1"/>
    <col min="3" max="3" width="29.26953125" customWidth="1"/>
    <col min="4" max="4" width="12.1796875" customWidth="1"/>
    <col min="5" max="5" width="12" customWidth="1"/>
  </cols>
  <sheetData>
    <row r="1" spans="2:29" ht="20" x14ac:dyDescent="0.4">
      <c r="B1" s="85" t="s">
        <v>170</v>
      </c>
      <c r="C1" s="72"/>
      <c r="D1" s="45"/>
      <c r="E1" s="72"/>
      <c r="F1" s="45"/>
      <c r="G1" s="185"/>
      <c r="H1" s="186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52"/>
      <c r="V1" s="52"/>
      <c r="W1" s="52"/>
      <c r="X1" s="52"/>
      <c r="Y1" s="52"/>
      <c r="Z1" s="52"/>
      <c r="AA1" s="52"/>
      <c r="AB1" s="52"/>
      <c r="AC1" s="52"/>
    </row>
    <row r="2" spans="2:29" ht="15.5" x14ac:dyDescent="0.35">
      <c r="B2" s="187"/>
      <c r="C2" s="72"/>
      <c r="D2" s="187"/>
      <c r="E2" s="43" t="s">
        <v>171</v>
      </c>
      <c r="F2" s="72"/>
      <c r="G2" s="72"/>
      <c r="N2" s="74"/>
      <c r="O2" s="74"/>
      <c r="P2" s="74"/>
      <c r="Q2" s="74"/>
      <c r="R2" s="74"/>
      <c r="S2" s="74"/>
      <c r="T2" s="74"/>
      <c r="U2" s="52"/>
      <c r="V2" s="52"/>
      <c r="W2" s="52"/>
      <c r="X2" s="52"/>
      <c r="Y2" s="52"/>
      <c r="Z2" s="52"/>
      <c r="AA2" s="52"/>
      <c r="AB2" s="52"/>
      <c r="AC2" s="52"/>
    </row>
    <row r="3" spans="2:29" ht="15.5" x14ac:dyDescent="0.35">
      <c r="B3" s="72"/>
      <c r="C3" s="72"/>
      <c r="D3" s="72"/>
      <c r="E3" s="87" t="s">
        <v>173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52"/>
      <c r="V3" s="52"/>
      <c r="W3" s="52"/>
      <c r="X3" s="52"/>
      <c r="Y3" s="52"/>
      <c r="Z3" s="52"/>
      <c r="AA3" s="52"/>
      <c r="AB3" s="52"/>
      <c r="AC3" s="52"/>
    </row>
    <row r="4" spans="2:29" ht="18" x14ac:dyDescent="0.4">
      <c r="B4" s="89" t="s">
        <v>172</v>
      </c>
      <c r="C4" s="88"/>
      <c r="D4" s="45"/>
      <c r="F4" s="74"/>
      <c r="G4" s="74"/>
      <c r="K4" s="74"/>
      <c r="L4" s="74"/>
      <c r="M4" s="74"/>
      <c r="N4" s="188"/>
      <c r="O4" s="188"/>
      <c r="P4" s="188"/>
      <c r="Q4" s="188"/>
      <c r="R4" s="188"/>
      <c r="S4" s="188"/>
      <c r="T4" s="74"/>
      <c r="U4" s="52"/>
      <c r="V4" s="52"/>
      <c r="W4" s="52"/>
      <c r="X4" s="52"/>
      <c r="Y4" s="52"/>
      <c r="Z4" s="52"/>
      <c r="AA4" s="52"/>
      <c r="AB4" s="52"/>
      <c r="AC4" s="52"/>
    </row>
    <row r="5" spans="2:29" ht="15.5" x14ac:dyDescent="0.35">
      <c r="B5" s="142" t="s">
        <v>174</v>
      </c>
      <c r="C5" s="88" t="s">
        <v>175</v>
      </c>
      <c r="D5" s="142"/>
      <c r="E5" s="88"/>
      <c r="F5" s="88"/>
      <c r="G5" s="88"/>
      <c r="K5" s="188"/>
      <c r="L5" s="188"/>
      <c r="M5" s="188"/>
      <c r="N5" s="188"/>
      <c r="O5" s="188"/>
      <c r="P5" s="188"/>
      <c r="Q5" s="188"/>
      <c r="R5" s="188"/>
      <c r="S5" s="188"/>
      <c r="T5" s="74"/>
      <c r="U5" s="52"/>
      <c r="V5" s="52"/>
      <c r="W5" s="52"/>
      <c r="X5" s="52"/>
      <c r="Y5" s="52"/>
      <c r="Z5" s="52"/>
      <c r="AA5" s="52"/>
      <c r="AB5" s="52"/>
      <c r="AC5" s="52"/>
    </row>
    <row r="6" spans="2:29" ht="15.5" x14ac:dyDescent="0.35">
      <c r="B6" s="142" t="s">
        <v>176</v>
      </c>
      <c r="C6" s="88" t="s">
        <v>177</v>
      </c>
      <c r="D6" s="142"/>
      <c r="E6" s="88"/>
      <c r="F6" s="88"/>
      <c r="G6" s="88"/>
      <c r="K6" s="188"/>
      <c r="L6" s="188"/>
      <c r="M6" s="188"/>
      <c r="N6" s="188"/>
      <c r="O6" s="188"/>
      <c r="P6" s="188"/>
      <c r="Q6" s="188"/>
      <c r="R6" s="188"/>
      <c r="S6" s="188"/>
      <c r="T6" s="74"/>
      <c r="U6" s="52"/>
      <c r="V6" s="52"/>
      <c r="W6" s="52"/>
      <c r="X6" s="52"/>
      <c r="Y6" s="52"/>
      <c r="Z6" s="52"/>
      <c r="AA6" s="52"/>
      <c r="AB6" s="52"/>
      <c r="AC6" s="52"/>
    </row>
    <row r="7" spans="2:29" ht="15.5" x14ac:dyDescent="0.35">
      <c r="B7" s="142" t="s">
        <v>178</v>
      </c>
      <c r="C7" s="88" t="s">
        <v>179</v>
      </c>
      <c r="D7" s="142"/>
      <c r="E7" s="88"/>
      <c r="F7" s="88"/>
      <c r="G7" s="88"/>
      <c r="K7" s="188"/>
      <c r="L7" s="188"/>
      <c r="M7" s="188"/>
      <c r="N7" s="188"/>
      <c r="O7" s="188"/>
      <c r="P7" s="188"/>
      <c r="Q7" s="188"/>
      <c r="R7" s="188"/>
      <c r="S7" s="188"/>
      <c r="T7" s="74"/>
      <c r="U7" s="52"/>
      <c r="V7" s="52"/>
      <c r="W7" s="52"/>
      <c r="X7" s="52"/>
      <c r="Y7" s="52"/>
      <c r="Z7" s="52"/>
      <c r="AA7" s="52"/>
      <c r="AB7" s="52"/>
      <c r="AC7" s="52"/>
    </row>
    <row r="8" spans="2:29" ht="15.5" x14ac:dyDescent="0.35">
      <c r="B8" s="142" t="s">
        <v>180</v>
      </c>
      <c r="C8" s="88" t="s">
        <v>181</v>
      </c>
      <c r="D8" s="142"/>
      <c r="E8" s="88"/>
      <c r="F8" s="88"/>
      <c r="G8" s="88"/>
      <c r="K8" s="188"/>
      <c r="L8" s="188"/>
      <c r="M8" s="188"/>
      <c r="N8" s="188"/>
      <c r="O8" s="188"/>
      <c r="P8" s="188"/>
      <c r="Q8" s="188"/>
      <c r="R8" s="188"/>
      <c r="S8" s="188"/>
      <c r="T8" s="74"/>
      <c r="U8" s="52"/>
      <c r="V8" s="52"/>
      <c r="W8" s="52"/>
      <c r="X8" s="52"/>
      <c r="Y8" s="52"/>
      <c r="Z8" s="52"/>
      <c r="AA8" s="52"/>
      <c r="AB8" s="52"/>
      <c r="AC8" s="52"/>
    </row>
    <row r="9" spans="2:29" ht="15.5" x14ac:dyDescent="0.35">
      <c r="D9" s="45"/>
      <c r="E9" s="88"/>
      <c r="F9" s="88"/>
      <c r="G9" s="88"/>
      <c r="K9" s="188"/>
      <c r="L9" s="188"/>
      <c r="M9" s="188"/>
      <c r="N9" s="188"/>
      <c r="O9" s="188"/>
      <c r="P9" s="188"/>
      <c r="Q9" s="188"/>
      <c r="R9" s="188"/>
      <c r="S9" s="188"/>
      <c r="T9" s="74"/>
      <c r="U9" s="52"/>
      <c r="V9" s="52"/>
      <c r="W9" s="52"/>
      <c r="X9" s="52"/>
      <c r="Y9" s="52"/>
      <c r="Z9" s="52"/>
      <c r="AA9" s="52"/>
      <c r="AB9" s="52"/>
      <c r="AC9" s="52"/>
    </row>
    <row r="10" spans="2:29" ht="18" x14ac:dyDescent="0.4">
      <c r="B10" s="89" t="s">
        <v>182</v>
      </c>
      <c r="C10" s="88"/>
      <c r="D10" s="142"/>
      <c r="E10" s="88"/>
      <c r="F10" s="88"/>
      <c r="G10" s="72"/>
      <c r="H10" s="72"/>
      <c r="J10" s="188"/>
      <c r="K10" s="188"/>
      <c r="M10" s="72"/>
      <c r="N10" s="188"/>
      <c r="O10" s="188"/>
      <c r="P10" s="188"/>
      <c r="Q10" s="188"/>
      <c r="R10" s="188"/>
      <c r="S10" s="188"/>
      <c r="T10" s="74"/>
      <c r="U10" s="52"/>
      <c r="V10" s="52"/>
      <c r="W10" s="52"/>
      <c r="X10" s="52"/>
      <c r="Y10" s="52"/>
      <c r="Z10" s="52"/>
      <c r="AA10" s="52"/>
      <c r="AB10" s="52"/>
      <c r="AC10" s="52"/>
    </row>
    <row r="11" spans="2:29" ht="15.5" x14ac:dyDescent="0.35">
      <c r="B11" s="142" t="s">
        <v>183</v>
      </c>
      <c r="C11" s="88" t="s">
        <v>175</v>
      </c>
      <c r="D11" s="142"/>
      <c r="E11" s="88"/>
      <c r="F11" s="189" t="s">
        <v>184</v>
      </c>
      <c r="G11" s="190"/>
      <c r="H11" s="191"/>
      <c r="I11" s="188"/>
      <c r="J11" s="189" t="s">
        <v>185</v>
      </c>
      <c r="K11" s="188"/>
      <c r="L11" s="188"/>
      <c r="M11" s="188"/>
      <c r="N11" s="188"/>
      <c r="O11" s="188"/>
      <c r="P11" s="188"/>
      <c r="Q11" s="188"/>
      <c r="R11" s="188"/>
      <c r="S11" s="188"/>
      <c r="T11" s="74"/>
      <c r="U11" s="52"/>
      <c r="V11" s="52"/>
      <c r="W11" s="52"/>
      <c r="X11" s="52"/>
      <c r="Y11" s="52"/>
      <c r="Z11" s="52"/>
      <c r="AA11" s="52"/>
      <c r="AB11" s="52"/>
      <c r="AC11" s="52"/>
    </row>
    <row r="12" spans="2:29" ht="15.5" x14ac:dyDescent="0.35">
      <c r="B12" s="142" t="s">
        <v>186</v>
      </c>
      <c r="C12" s="88" t="s">
        <v>177</v>
      </c>
      <c r="D12" s="142"/>
      <c r="E12" s="88"/>
      <c r="F12" s="88"/>
      <c r="G12" s="192"/>
      <c r="H12" s="193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90"/>
      <c r="U12" s="52"/>
      <c r="V12" s="52"/>
      <c r="W12" s="52"/>
      <c r="X12" s="52"/>
      <c r="Y12" s="52"/>
      <c r="Z12" s="52"/>
      <c r="AA12" s="52"/>
      <c r="AB12" s="52"/>
      <c r="AC12" s="52"/>
    </row>
    <row r="13" spans="2:29" ht="15.5" x14ac:dyDescent="0.35">
      <c r="B13" s="142" t="s">
        <v>187</v>
      </c>
      <c r="C13" s="88" t="s">
        <v>188</v>
      </c>
      <c r="D13" s="87"/>
      <c r="E13" s="88"/>
      <c r="F13" s="88"/>
      <c r="G13" s="190"/>
      <c r="H13" s="191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90"/>
      <c r="U13" s="52"/>
      <c r="V13" s="52"/>
      <c r="W13" s="52"/>
      <c r="X13" s="52"/>
      <c r="Y13" s="52"/>
      <c r="Z13" s="52"/>
      <c r="AA13" s="52"/>
      <c r="AB13" s="52"/>
      <c r="AC13" s="52"/>
    </row>
    <row r="14" spans="2:29" ht="15.5" x14ac:dyDescent="0.35">
      <c r="B14" s="88"/>
      <c r="C14" s="88"/>
      <c r="D14" s="88"/>
      <c r="E14" s="88"/>
      <c r="F14" s="88"/>
      <c r="G14" s="192"/>
      <c r="H14" s="194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90"/>
      <c r="U14" s="52"/>
      <c r="V14" s="52"/>
      <c r="W14" s="52"/>
      <c r="X14" s="52"/>
      <c r="Y14" s="52"/>
      <c r="Z14" s="52"/>
      <c r="AA14" s="52"/>
      <c r="AB14" s="52"/>
      <c r="AC14" s="52"/>
    </row>
    <row r="15" spans="2:29" ht="15.5" x14ac:dyDescent="0.35">
      <c r="B15" s="88"/>
      <c r="C15" s="188"/>
      <c r="D15" s="88"/>
      <c r="E15" s="188"/>
      <c r="F15" s="88"/>
      <c r="G15" s="88"/>
      <c r="H15" s="88"/>
      <c r="I15" s="88"/>
      <c r="J15" s="88"/>
      <c r="K15" s="88"/>
      <c r="L15" s="188"/>
      <c r="M15" s="188"/>
      <c r="N15" s="188"/>
      <c r="O15" s="188"/>
      <c r="P15" s="188"/>
      <c r="Q15" s="188"/>
      <c r="R15" s="188"/>
      <c r="S15" s="188"/>
      <c r="T15" s="190"/>
      <c r="U15" s="52"/>
      <c r="V15" s="52"/>
      <c r="W15" s="52"/>
      <c r="X15" s="52"/>
      <c r="Y15" s="52"/>
      <c r="Z15" s="52"/>
      <c r="AA15" s="52"/>
      <c r="AB15" s="52"/>
      <c r="AC15" s="52"/>
    </row>
    <row r="16" spans="2:29" ht="15.5" x14ac:dyDescent="0.35">
      <c r="B16" s="88"/>
      <c r="D16" s="195" t="s">
        <v>189</v>
      </c>
      <c r="E16" s="188"/>
      <c r="F16" s="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90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5.5" x14ac:dyDescent="0.35">
      <c r="B17" s="188"/>
      <c r="D17" s="196" t="s">
        <v>190</v>
      </c>
      <c r="E17" s="188"/>
      <c r="F17" s="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90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5.5" x14ac:dyDescent="0.35">
      <c r="B18" s="188"/>
      <c r="D18" s="196" t="s">
        <v>191</v>
      </c>
      <c r="E18" s="188"/>
      <c r="F18" s="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74"/>
      <c r="U18" s="52"/>
      <c r="V18" s="52"/>
      <c r="W18" s="52"/>
      <c r="X18" s="52"/>
      <c r="Y18" s="52"/>
      <c r="Z18" s="52"/>
      <c r="AA18" s="52"/>
      <c r="AB18" s="52"/>
      <c r="AC18" s="52"/>
    </row>
    <row r="19" spans="2:29" ht="15.5" x14ac:dyDescent="0.35">
      <c r="B19" s="43"/>
      <c r="C19" s="188"/>
      <c r="D19" s="43"/>
      <c r="E19" s="188"/>
      <c r="F19" s="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74"/>
      <c r="U19" s="52"/>
      <c r="V19" s="52"/>
      <c r="W19" s="52"/>
      <c r="X19" s="52"/>
      <c r="Y19" s="52"/>
      <c r="Z19" s="52"/>
      <c r="AA19" s="52"/>
      <c r="AB19" s="52"/>
      <c r="AC19" s="52"/>
    </row>
    <row r="20" spans="2:29" ht="15.5" x14ac:dyDescent="0.35">
      <c r="B20" s="45"/>
      <c r="C20" s="188"/>
      <c r="D20" s="45"/>
      <c r="E20" s="188"/>
      <c r="F20" s="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74"/>
      <c r="U20" s="52"/>
      <c r="V20" s="52"/>
      <c r="W20" s="52"/>
      <c r="X20" s="52"/>
      <c r="Y20" s="52"/>
      <c r="Z20" s="52"/>
      <c r="AA20" s="52"/>
      <c r="AB20" s="52"/>
      <c r="AC20" s="52"/>
    </row>
    <row r="21" spans="2:29" ht="15.5" x14ac:dyDescent="0.35">
      <c r="B21" s="45"/>
      <c r="C21" s="188"/>
      <c r="D21" s="45"/>
      <c r="E21" s="188"/>
      <c r="F21" s="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74"/>
      <c r="U21" s="52"/>
      <c r="V21" s="52"/>
      <c r="W21" s="52"/>
      <c r="X21" s="52"/>
      <c r="Y21" s="52"/>
      <c r="Z21" s="52"/>
      <c r="AA21" s="52"/>
      <c r="AB21" s="52"/>
      <c r="AC21" s="52"/>
    </row>
    <row r="22" spans="2:29" ht="15.5" x14ac:dyDescent="0.35">
      <c r="B22" s="88"/>
      <c r="C22" s="188"/>
      <c r="D22" s="88"/>
      <c r="E22" s="188"/>
      <c r="F22" s="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74"/>
      <c r="U22" s="52"/>
      <c r="V22" s="52"/>
      <c r="W22" s="52"/>
      <c r="X22" s="52"/>
      <c r="Y22" s="52"/>
      <c r="Z22" s="52"/>
      <c r="AA22" s="52"/>
      <c r="AB22" s="52"/>
      <c r="AC22" s="52"/>
    </row>
    <row r="23" spans="2:29" ht="15.5" x14ac:dyDescent="0.35">
      <c r="B23" s="188"/>
      <c r="C23" s="188"/>
      <c r="D23" s="188"/>
      <c r="E23" s="188"/>
      <c r="F23" s="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74"/>
      <c r="U23" s="52"/>
      <c r="V23" s="52"/>
      <c r="W23" s="52"/>
      <c r="X23" s="52"/>
      <c r="Y23" s="52"/>
      <c r="Z23" s="52"/>
      <c r="AA23" s="52"/>
      <c r="AB23" s="52"/>
      <c r="AC23" s="52"/>
    </row>
    <row r="24" spans="2:29" ht="15.5" x14ac:dyDescent="0.35">
      <c r="B24" s="88"/>
      <c r="C24" s="88"/>
      <c r="D24" s="88"/>
      <c r="E24" s="88"/>
      <c r="F24" s="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74"/>
      <c r="U24" s="52"/>
      <c r="V24" s="52"/>
      <c r="W24" s="52"/>
      <c r="X24" s="52"/>
      <c r="Y24" s="52"/>
      <c r="Z24" s="52"/>
      <c r="AA24" s="52"/>
      <c r="AB24" s="52"/>
      <c r="AC24" s="52"/>
    </row>
    <row r="25" spans="2:29" ht="15.5" x14ac:dyDescent="0.35">
      <c r="B25" s="88"/>
      <c r="C25" s="88"/>
      <c r="D25" s="88"/>
      <c r="E25" s="88"/>
      <c r="F25" s="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74"/>
      <c r="U25" s="52"/>
      <c r="V25" s="52"/>
      <c r="W25" s="52"/>
      <c r="X25" s="52"/>
      <c r="Y25" s="52"/>
      <c r="Z25" s="52"/>
      <c r="AA25" s="52"/>
      <c r="AB25" s="52"/>
      <c r="AC25" s="52"/>
    </row>
    <row r="26" spans="2:29" ht="15.5" x14ac:dyDescent="0.35">
      <c r="B26" s="88"/>
      <c r="C26" s="88"/>
      <c r="D26" s="88"/>
      <c r="E26" s="88"/>
      <c r="F26" s="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74"/>
      <c r="U26" s="52"/>
      <c r="V26" s="52"/>
      <c r="W26" s="52"/>
      <c r="X26" s="52"/>
      <c r="Y26" s="52"/>
      <c r="Z26" s="52"/>
      <c r="AA26" s="52"/>
      <c r="AB26" s="52"/>
      <c r="AC26" s="52"/>
    </row>
    <row r="27" spans="2:29" ht="15.5" x14ac:dyDescent="0.35">
      <c r="B27" s="88"/>
      <c r="C27" s="88"/>
      <c r="D27" s="88"/>
      <c r="E27" s="88"/>
      <c r="F27" s="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74"/>
      <c r="U27" s="52"/>
      <c r="V27" s="52"/>
      <c r="W27" s="52"/>
      <c r="X27" s="52"/>
      <c r="Y27" s="52"/>
      <c r="Z27" s="52"/>
      <c r="AA27" s="52"/>
      <c r="AB27" s="52"/>
      <c r="AC27" s="52"/>
    </row>
    <row r="28" spans="2:29" ht="15.5" x14ac:dyDescent="0.35">
      <c r="B28" s="88"/>
      <c r="C28" s="88"/>
      <c r="D28" s="88"/>
      <c r="E28" s="88"/>
      <c r="F28" s="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74"/>
    </row>
    <row r="29" spans="2:29" ht="15.5" x14ac:dyDescent="0.35">
      <c r="B29" s="88"/>
      <c r="C29" s="88"/>
      <c r="D29" s="88"/>
      <c r="E29" s="88"/>
      <c r="F29" s="88"/>
      <c r="G29" s="188"/>
      <c r="H29" s="188"/>
      <c r="I29" s="197" t="s">
        <v>192</v>
      </c>
      <c r="J29" s="197" t="s">
        <v>193</v>
      </c>
    </row>
    <row r="30" spans="2:29" ht="15.5" x14ac:dyDescent="0.35">
      <c r="B30" s="88"/>
      <c r="C30" s="88"/>
      <c r="D30" s="88"/>
      <c r="E30" s="88"/>
      <c r="F30" s="88"/>
      <c r="G30" s="188"/>
      <c r="H30" s="188"/>
      <c r="I30" s="198">
        <v>1</v>
      </c>
      <c r="J30" s="188" t="s">
        <v>194</v>
      </c>
    </row>
    <row r="31" spans="2:29" ht="18" x14ac:dyDescent="0.4">
      <c r="B31" s="88"/>
      <c r="C31" s="88"/>
      <c r="D31" s="88"/>
      <c r="E31" s="199" t="s">
        <v>195</v>
      </c>
      <c r="F31" s="188"/>
      <c r="G31" s="188"/>
      <c r="I31" s="198">
        <v>2</v>
      </c>
      <c r="J31" s="188" t="s">
        <v>196</v>
      </c>
      <c r="K31" s="188"/>
      <c r="L31" s="188"/>
      <c r="M31" s="188"/>
      <c r="N31" s="188"/>
      <c r="O31" s="188"/>
      <c r="P31" s="188"/>
      <c r="Q31" s="188"/>
      <c r="R31" s="74"/>
      <c r="S31" s="74"/>
      <c r="T31" s="74"/>
    </row>
    <row r="32" spans="2:29" ht="18" x14ac:dyDescent="0.4">
      <c r="B32" s="86" t="s">
        <v>197</v>
      </c>
      <c r="C32" s="72"/>
      <c r="D32" s="43"/>
      <c r="E32" s="200" t="s">
        <v>198</v>
      </c>
      <c r="F32" s="201">
        <v>10</v>
      </c>
      <c r="G32" s="188" t="s">
        <v>199</v>
      </c>
      <c r="I32" s="198">
        <v>3</v>
      </c>
      <c r="J32" s="202">
        <v>10</v>
      </c>
      <c r="K32" s="188"/>
      <c r="L32" s="188"/>
      <c r="M32" s="188"/>
      <c r="N32" s="188"/>
      <c r="O32" s="188"/>
      <c r="P32" s="188"/>
      <c r="Q32" s="188"/>
      <c r="R32" s="74"/>
      <c r="S32" s="74"/>
      <c r="T32" s="74"/>
    </row>
    <row r="33" spans="2:28" ht="16" thickBot="1" x14ac:dyDescent="0.4">
      <c r="B33" s="203"/>
      <c r="C33" s="130" t="s">
        <v>1</v>
      </c>
      <c r="D33" s="203"/>
      <c r="E33" s="200" t="s">
        <v>200</v>
      </c>
      <c r="F33" s="201">
        <v>6</v>
      </c>
      <c r="G33" s="188" t="s">
        <v>201</v>
      </c>
      <c r="I33" s="198">
        <v>4</v>
      </c>
      <c r="J33" s="202">
        <v>6</v>
      </c>
      <c r="K33" s="188"/>
      <c r="L33" s="188"/>
      <c r="M33" s="188"/>
      <c r="N33" s="188"/>
      <c r="O33" s="188"/>
      <c r="P33" s="188"/>
      <c r="Q33" s="188"/>
      <c r="R33" s="72"/>
      <c r="S33" s="72"/>
      <c r="T33" s="72"/>
    </row>
    <row r="34" spans="2:28" ht="16" thickBot="1" x14ac:dyDescent="0.4">
      <c r="B34" s="142" t="s">
        <v>202</v>
      </c>
      <c r="C34" s="204">
        <v>10</v>
      </c>
      <c r="D34" s="142"/>
      <c r="E34" s="205" t="s">
        <v>203</v>
      </c>
      <c r="F34" s="206" t="s">
        <v>204</v>
      </c>
      <c r="G34" s="88"/>
      <c r="I34" s="198">
        <v>5</v>
      </c>
      <c r="J34" s="189" t="s">
        <v>194</v>
      </c>
      <c r="K34" s="188"/>
      <c r="L34" s="188"/>
      <c r="M34" s="188"/>
      <c r="N34" s="188"/>
      <c r="O34" s="188"/>
      <c r="P34" s="188"/>
      <c r="Q34" s="188"/>
      <c r="R34" s="72"/>
      <c r="S34" s="72"/>
      <c r="T34" s="72"/>
    </row>
    <row r="35" spans="2:28" ht="16" thickBot="1" x14ac:dyDescent="0.4">
      <c r="B35" s="142" t="s">
        <v>205</v>
      </c>
      <c r="C35" s="207">
        <v>6</v>
      </c>
      <c r="D35" s="142"/>
      <c r="E35" s="205" t="s">
        <v>52</v>
      </c>
      <c r="F35" s="208">
        <f>F33/F32</f>
        <v>0.6</v>
      </c>
      <c r="G35" s="88" t="s">
        <v>206</v>
      </c>
      <c r="I35" s="198">
        <v>6</v>
      </c>
      <c r="J35" s="189" t="s">
        <v>191</v>
      </c>
      <c r="K35" s="188"/>
      <c r="L35" s="188"/>
      <c r="M35" s="188"/>
      <c r="N35" s="188"/>
      <c r="O35" s="188"/>
      <c r="P35" s="188"/>
      <c r="Q35" s="188"/>
      <c r="R35" s="72"/>
      <c r="S35" s="72"/>
      <c r="T35" s="72"/>
    </row>
    <row r="36" spans="2:28" ht="15.5" x14ac:dyDescent="0.35">
      <c r="B36" s="195"/>
      <c r="C36" s="130" t="s">
        <v>207</v>
      </c>
      <c r="D36" s="195"/>
      <c r="E36" s="205" t="s">
        <v>208</v>
      </c>
      <c r="F36" s="206" t="s">
        <v>209</v>
      </c>
      <c r="G36" s="88"/>
      <c r="I36" s="198">
        <v>7</v>
      </c>
      <c r="J36" s="189" t="s">
        <v>210</v>
      </c>
      <c r="K36" s="188"/>
      <c r="L36" s="188"/>
      <c r="M36" s="188"/>
      <c r="N36" s="188"/>
      <c r="O36" s="188"/>
      <c r="P36" s="188"/>
      <c r="Q36" s="188"/>
      <c r="R36" s="72"/>
      <c r="S36" s="72"/>
      <c r="T36" s="72"/>
    </row>
    <row r="37" spans="2:28" ht="16" thickBot="1" x14ac:dyDescent="0.4">
      <c r="B37" s="142" t="s">
        <v>211</v>
      </c>
      <c r="C37" s="45" t="s">
        <v>212</v>
      </c>
      <c r="D37" s="142"/>
      <c r="E37" s="195" t="s">
        <v>52</v>
      </c>
      <c r="F37" s="209">
        <f>ATAN(F33/F32)</f>
        <v>0.54041950027058416</v>
      </c>
      <c r="G37" s="88" t="s">
        <v>213</v>
      </c>
      <c r="I37" s="198">
        <v>8</v>
      </c>
      <c r="J37" s="189" t="s">
        <v>214</v>
      </c>
      <c r="K37" s="188"/>
      <c r="L37" s="188"/>
      <c r="M37" s="188"/>
      <c r="N37" s="188"/>
      <c r="O37" s="188"/>
      <c r="P37" s="188"/>
      <c r="Q37" s="188"/>
      <c r="R37" s="72"/>
      <c r="S37" s="72"/>
      <c r="T37" s="72"/>
    </row>
    <row r="38" spans="2:28" ht="16" thickBot="1" x14ac:dyDescent="0.4">
      <c r="B38" s="210" t="s">
        <v>52</v>
      </c>
      <c r="C38" s="211">
        <f>( C34^2 + C35^2 )^(1/2)</f>
        <v>11.661903789690601</v>
      </c>
      <c r="D38" s="210"/>
      <c r="E38" s="205" t="s">
        <v>215</v>
      </c>
      <c r="F38" s="87" t="s">
        <v>216</v>
      </c>
      <c r="G38" s="203" t="s">
        <v>217</v>
      </c>
      <c r="I38" s="198">
        <v>9</v>
      </c>
      <c r="J38" s="202">
        <v>2</v>
      </c>
      <c r="K38" s="188"/>
      <c r="L38" s="188"/>
      <c r="M38" s="188"/>
      <c r="N38" s="188"/>
      <c r="O38" s="188"/>
      <c r="P38" s="188"/>
      <c r="Q38" s="188"/>
      <c r="R38" s="72"/>
      <c r="S38" s="72"/>
      <c r="T38" s="72"/>
    </row>
    <row r="39" spans="2:28" ht="16" thickBot="1" x14ac:dyDescent="0.4">
      <c r="B39" s="142" t="s">
        <v>218</v>
      </c>
      <c r="C39" s="43" t="s">
        <v>219</v>
      </c>
      <c r="D39" s="142"/>
      <c r="E39" s="205" t="s">
        <v>208</v>
      </c>
      <c r="F39" s="212" t="s">
        <v>220</v>
      </c>
      <c r="G39" s="88"/>
      <c r="I39" s="198">
        <v>10</v>
      </c>
      <c r="J39" s="189" t="s">
        <v>181</v>
      </c>
      <c r="K39" s="188"/>
      <c r="L39" s="188"/>
      <c r="M39" s="188"/>
      <c r="N39" s="188"/>
      <c r="O39" s="188"/>
      <c r="P39" s="188"/>
      <c r="Q39" s="188"/>
      <c r="R39" s="72"/>
      <c r="S39" s="72"/>
      <c r="T39" s="72"/>
    </row>
    <row r="40" spans="2:28" ht="16" thickBot="1" x14ac:dyDescent="0.4">
      <c r="B40" s="142" t="s">
        <v>52</v>
      </c>
      <c r="C40" s="213">
        <f>57.3 * ATAN(C35 / C34)</f>
        <v>30.966037365504469</v>
      </c>
      <c r="D40" s="142"/>
      <c r="E40" s="195" t="s">
        <v>52</v>
      </c>
      <c r="F40" s="212">
        <f>57.3*F37</f>
        <v>30.966037365504469</v>
      </c>
      <c r="G40" s="88" t="s">
        <v>217</v>
      </c>
      <c r="I40" s="198"/>
      <c r="J40" s="201"/>
      <c r="K40" s="188"/>
      <c r="L40" s="188"/>
      <c r="M40" s="188"/>
      <c r="N40" s="188"/>
      <c r="O40" s="188"/>
      <c r="P40" s="188"/>
      <c r="Q40" s="188"/>
      <c r="R40" s="72"/>
      <c r="S40" s="72"/>
      <c r="T40" s="72"/>
    </row>
    <row r="41" spans="2:28" ht="15.5" x14ac:dyDescent="0.35">
      <c r="B41" s="88"/>
      <c r="C41" s="88"/>
      <c r="D41" s="88"/>
      <c r="E41" s="214"/>
      <c r="F41" s="88"/>
      <c r="G41" s="188"/>
      <c r="H41" s="188"/>
      <c r="I41" s="198"/>
      <c r="J41" s="201"/>
      <c r="K41" s="188"/>
      <c r="L41" s="188"/>
      <c r="M41" s="188"/>
      <c r="N41" s="188"/>
      <c r="O41" s="188"/>
      <c r="P41" s="188"/>
      <c r="Q41" s="188"/>
      <c r="R41" s="72"/>
      <c r="S41" s="72"/>
      <c r="T41" s="72"/>
    </row>
    <row r="42" spans="2:28" ht="18" x14ac:dyDescent="0.4">
      <c r="B42" s="86" t="s">
        <v>221</v>
      </c>
      <c r="C42" s="88"/>
      <c r="D42" s="43"/>
      <c r="E42" s="214"/>
      <c r="F42" s="196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74"/>
      <c r="S42" s="74"/>
      <c r="T42" s="74"/>
      <c r="U42" s="52"/>
      <c r="V42" s="52"/>
      <c r="W42" s="52"/>
      <c r="X42" s="52"/>
      <c r="Y42" s="52"/>
      <c r="Z42" s="52"/>
      <c r="AA42" s="52"/>
      <c r="AB42" s="52"/>
    </row>
    <row r="43" spans="2:28" ht="15.5" x14ac:dyDescent="0.35">
      <c r="B43" s="206" t="s">
        <v>222</v>
      </c>
      <c r="C43" s="88"/>
      <c r="D43" s="206"/>
      <c r="E43" s="88"/>
      <c r="F43" s="196"/>
      <c r="G43" s="191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74"/>
      <c r="S43" s="74"/>
      <c r="T43" s="74"/>
      <c r="U43" s="52"/>
      <c r="V43" s="52"/>
      <c r="W43" s="52"/>
      <c r="X43" s="52"/>
      <c r="Y43" s="52"/>
      <c r="Z43" s="52"/>
      <c r="AA43" s="52"/>
      <c r="AB43" s="52"/>
    </row>
    <row r="44" spans="2:28" ht="15.5" x14ac:dyDescent="0.35">
      <c r="B44" s="206" t="s">
        <v>223</v>
      </c>
      <c r="C44" s="88"/>
      <c r="D44" s="206"/>
      <c r="E44" s="88"/>
      <c r="F44" s="196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74"/>
      <c r="S44" s="74"/>
      <c r="T44" s="74"/>
      <c r="U44" s="52"/>
      <c r="V44" s="52"/>
      <c r="W44" s="52"/>
      <c r="X44" s="52"/>
      <c r="Y44" s="52"/>
      <c r="Z44" s="52"/>
      <c r="AA44" s="52"/>
      <c r="AB44" s="52"/>
    </row>
    <row r="45" spans="2:28" ht="15.5" x14ac:dyDescent="0.35">
      <c r="B45" s="206" t="s">
        <v>224</v>
      </c>
      <c r="C45" s="88"/>
      <c r="D45" s="206"/>
      <c r="E45" s="88"/>
      <c r="F45" s="196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74"/>
      <c r="S45" s="74"/>
      <c r="T45" s="74"/>
      <c r="U45" s="52"/>
      <c r="V45" s="52"/>
      <c r="W45" s="52"/>
      <c r="X45" s="52"/>
      <c r="Y45" s="52"/>
      <c r="Z45" s="52"/>
      <c r="AA45" s="52"/>
      <c r="AB45" s="52"/>
    </row>
    <row r="46" spans="2:28" ht="15.5" x14ac:dyDescent="0.35">
      <c r="B46" s="206" t="s">
        <v>225</v>
      </c>
      <c r="C46" s="88"/>
      <c r="D46" s="206"/>
      <c r="E46" s="88"/>
      <c r="F46" s="217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74"/>
      <c r="S46" s="74"/>
      <c r="T46" s="74"/>
      <c r="U46" s="52"/>
      <c r="V46" s="52"/>
      <c r="W46" s="52"/>
      <c r="X46" s="52"/>
      <c r="Y46" s="52"/>
      <c r="Z46" s="52"/>
      <c r="AA46" s="52"/>
      <c r="AB46" s="52"/>
    </row>
    <row r="47" spans="2:28" ht="15.5" x14ac:dyDescent="0.35">
      <c r="B47" s="88"/>
      <c r="C47" s="88"/>
      <c r="D47" s="88"/>
      <c r="E47" s="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74"/>
      <c r="S47" s="74"/>
      <c r="T47" s="74"/>
      <c r="U47" s="52"/>
      <c r="V47" s="52"/>
      <c r="W47" s="52"/>
      <c r="X47" s="52"/>
      <c r="Y47" s="52"/>
      <c r="Z47" s="52"/>
      <c r="AA47" s="52"/>
      <c r="AB47" s="52"/>
    </row>
    <row r="48" spans="2:28" ht="15.5" x14ac:dyDescent="0.35">
      <c r="B48" s="88"/>
      <c r="C48" s="88"/>
      <c r="D48" s="88"/>
      <c r="E48" s="88"/>
      <c r="F48" s="196"/>
      <c r="G48" s="196"/>
      <c r="H48" s="215"/>
      <c r="I48" s="188"/>
      <c r="J48" s="188"/>
      <c r="K48" s="188"/>
      <c r="L48" s="188"/>
      <c r="M48" s="188"/>
      <c r="N48" s="188"/>
      <c r="O48" s="188"/>
      <c r="P48" s="188"/>
      <c r="Q48" s="188"/>
      <c r="R48" s="74"/>
      <c r="S48" s="74"/>
      <c r="T48" s="74"/>
      <c r="U48" s="52"/>
      <c r="V48" s="52"/>
      <c r="W48" s="52"/>
      <c r="X48" s="52"/>
      <c r="Y48" s="52"/>
      <c r="Z48" s="52"/>
      <c r="AA48" s="52"/>
      <c r="AB48" s="52"/>
    </row>
    <row r="49" spans="2:28" ht="15.5" x14ac:dyDescent="0.35">
      <c r="B49" s="88"/>
      <c r="C49" s="88"/>
      <c r="D49" s="88"/>
      <c r="E49" s="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74"/>
      <c r="S49" s="74"/>
      <c r="T49" s="74"/>
      <c r="U49" s="52"/>
      <c r="V49" s="52"/>
      <c r="W49" s="52"/>
      <c r="X49" s="52"/>
      <c r="Y49" s="52"/>
      <c r="Z49" s="52"/>
      <c r="AA49" s="52"/>
      <c r="AB49" s="52"/>
    </row>
    <row r="50" spans="2:28" ht="15.5" x14ac:dyDescent="0.35">
      <c r="B50" s="88"/>
      <c r="C50" s="88"/>
      <c r="D50" s="88"/>
      <c r="E50" s="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74"/>
      <c r="S50" s="74"/>
      <c r="T50" s="74"/>
      <c r="U50" s="52"/>
      <c r="V50" s="52"/>
      <c r="W50" s="52"/>
      <c r="X50" s="52"/>
      <c r="Y50" s="52"/>
      <c r="Z50" s="52"/>
      <c r="AA50" s="52"/>
      <c r="AB50" s="52"/>
    </row>
    <row r="51" spans="2:28" ht="15.5" x14ac:dyDescent="0.35">
      <c r="B51" s="88"/>
      <c r="C51" s="88"/>
      <c r="D51" s="88"/>
      <c r="E51" s="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74"/>
      <c r="S51" s="74"/>
      <c r="T51" s="74"/>
      <c r="U51" s="52"/>
      <c r="V51" s="52"/>
      <c r="W51" s="52"/>
      <c r="X51" s="52"/>
      <c r="Y51" s="52"/>
      <c r="Z51" s="52"/>
      <c r="AA51" s="52"/>
      <c r="AB51" s="52"/>
    </row>
    <row r="52" spans="2:28" ht="15.5" x14ac:dyDescent="0.35">
      <c r="B52" s="88"/>
      <c r="C52" s="88"/>
      <c r="D52" s="88"/>
      <c r="E52" s="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74"/>
      <c r="S52" s="74"/>
      <c r="T52" s="74"/>
      <c r="U52" s="52"/>
      <c r="V52" s="52"/>
      <c r="W52" s="52"/>
      <c r="X52" s="52"/>
      <c r="Y52" s="52"/>
      <c r="Z52" s="52"/>
      <c r="AA52" s="52"/>
      <c r="AB52" s="52"/>
    </row>
    <row r="53" spans="2:28" ht="15.5" x14ac:dyDescent="0.35">
      <c r="B53" s="88"/>
      <c r="C53" s="88"/>
      <c r="D53" s="88"/>
      <c r="E53" s="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74"/>
      <c r="S53" s="74"/>
      <c r="T53" s="74"/>
      <c r="U53" s="52"/>
      <c r="V53" s="52"/>
      <c r="W53" s="52"/>
      <c r="X53" s="52"/>
      <c r="Y53" s="52"/>
      <c r="Z53" s="52"/>
      <c r="AA53" s="52"/>
      <c r="AB53" s="52"/>
    </row>
    <row r="54" spans="2:28" ht="15.5" x14ac:dyDescent="0.35">
      <c r="B54" s="88"/>
      <c r="C54" s="88"/>
      <c r="D54" s="88"/>
      <c r="E54" s="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74"/>
      <c r="U54" s="52"/>
      <c r="V54" s="52"/>
      <c r="W54" s="52"/>
      <c r="X54" s="52"/>
      <c r="Y54" s="52"/>
      <c r="Z54" s="52"/>
      <c r="AA54" s="52"/>
      <c r="AB54" s="52"/>
    </row>
    <row r="55" spans="2:28" ht="15.5" x14ac:dyDescent="0.35">
      <c r="B55" s="88"/>
      <c r="C55" s="88"/>
      <c r="D55" s="88"/>
      <c r="E55" s="88"/>
      <c r="F55" s="196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74"/>
      <c r="U55" s="52"/>
      <c r="V55" s="52"/>
      <c r="W55" s="52"/>
      <c r="X55" s="52"/>
      <c r="Y55" s="52"/>
      <c r="Z55" s="52"/>
      <c r="AA55" s="52"/>
      <c r="AB55" s="52"/>
    </row>
    <row r="56" spans="2:28" ht="15.5" x14ac:dyDescent="0.35">
      <c r="C56" s="88"/>
      <c r="D56" s="87"/>
      <c r="E56" s="88"/>
      <c r="F56" s="196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74"/>
      <c r="U56" s="52"/>
      <c r="V56" s="52"/>
      <c r="W56" s="52"/>
      <c r="X56" s="52"/>
      <c r="Y56" s="52"/>
      <c r="Z56" s="52"/>
      <c r="AA56" s="52"/>
      <c r="AB56" s="52"/>
    </row>
    <row r="57" spans="2:28" ht="15.5" x14ac:dyDescent="0.35">
      <c r="C57" s="72"/>
      <c r="D57" s="72"/>
      <c r="E57" s="72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2"/>
      <c r="V57" s="52"/>
      <c r="W57" s="52"/>
      <c r="X57" s="52"/>
      <c r="Y57" s="52"/>
      <c r="Z57" s="52"/>
      <c r="AA57" s="52"/>
      <c r="AB57" s="52"/>
    </row>
    <row r="58" spans="2:28" ht="15.5" x14ac:dyDescent="0.35">
      <c r="D58" s="72"/>
      <c r="E58" s="72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52"/>
      <c r="V58" s="52"/>
      <c r="W58" s="52"/>
      <c r="X58" s="52"/>
      <c r="Y58" s="52"/>
      <c r="Z58" s="52"/>
      <c r="AA58" s="52"/>
      <c r="AB58" s="52"/>
    </row>
    <row r="59" spans="2:28" ht="18" x14ac:dyDescent="0.4">
      <c r="B59" s="216" t="s">
        <v>226</v>
      </c>
      <c r="C59" s="72"/>
      <c r="D59" s="72"/>
      <c r="E59" s="72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52"/>
      <c r="V59" s="52"/>
      <c r="W59" s="52"/>
      <c r="X59" s="52"/>
      <c r="Y59" s="52"/>
      <c r="Z59" s="52"/>
      <c r="AA59" s="52"/>
      <c r="AB59" s="52"/>
    </row>
    <row r="60" spans="2:28" ht="15.5" x14ac:dyDescent="0.35">
      <c r="B60" s="72"/>
      <c r="C60" s="72"/>
      <c r="F60" s="52"/>
      <c r="G60" s="52"/>
      <c r="H60" s="52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52"/>
      <c r="V60" s="52"/>
      <c r="W60" s="52"/>
      <c r="X60" s="52"/>
      <c r="Y60" s="52"/>
      <c r="Z60" s="52"/>
      <c r="AA60" s="52"/>
      <c r="AB60" s="52"/>
    </row>
    <row r="61" spans="2:28" ht="15.5" x14ac:dyDescent="0.35">
      <c r="B61" s="72"/>
      <c r="C61" s="7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2:28" ht="15.5" x14ac:dyDescent="0.35">
      <c r="C62" s="72" t="s">
        <v>164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2:28" x14ac:dyDescent="0.25"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2:28" x14ac:dyDescent="0.25"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Applications</vt:lpstr>
      <vt:lpstr>Centrifugal</vt:lpstr>
      <vt:lpstr>Continuous</vt:lpstr>
      <vt:lpstr>High Speed</vt:lpstr>
      <vt:lpstr>Math Tools</vt:lpstr>
    </vt:vector>
  </TitlesOfParts>
  <Company>THINC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Andrew</dc:creator>
  <cp:lastModifiedBy>John Andrew</cp:lastModifiedBy>
  <cp:lastPrinted>2008-12-18T16:55:15Z</cp:lastPrinted>
  <dcterms:created xsi:type="dcterms:W3CDTF">2008-08-08T13:03:53Z</dcterms:created>
  <dcterms:modified xsi:type="dcterms:W3CDTF">2022-12-08T20:43:59Z</dcterms:modified>
</cp:coreProperties>
</file>